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autoCompressPictures="0" defaultThemeVersion="124226"/>
  <xr:revisionPtr revIDLastSave="0" documentId="8_{A92E3945-9E84-478E-BE43-D3EEDE3E9122}" xr6:coauthVersionLast="47" xr6:coauthVersionMax="47" xr10:uidLastSave="{00000000-0000-0000-0000-000000000000}"/>
  <bookViews>
    <workbookView xWindow="-15" yWindow="1440" windowWidth="26805" windowHeight="14235" tabRatio="599" activeTab="3" xr2:uid="{00000000-000D-0000-FFFF-FFFF00000000}"/>
  </bookViews>
  <sheets>
    <sheet name="Organizzazione" sheetId="5" r:id="rId1"/>
    <sheet name="Caratteristiche" sheetId="3" r:id="rId2"/>
    <sheet name="Economico Patrimoniale" sheetId="4" r:id="rId3"/>
    <sheet name="Missione Programma" sheetId="7" r:id="rId4"/>
  </sheets>
  <externalReferences>
    <externalReference r:id="rId5"/>
    <externalReference r:id="rId6"/>
    <externalReference r:id="rId7"/>
  </externalReferences>
  <definedNames>
    <definedName name="area">[1]db1!$B$2:$B$20</definedName>
    <definedName name="_xlnm.Print_Area" localSheetId="1">Caratteristiche!$A$2:$N$44</definedName>
    <definedName name="_xlnm.Print_Area" localSheetId="2">'Economico Patrimoniale'!$A$1:$L$106</definedName>
    <definedName name="_xlnm.Print_Area" localSheetId="0">Organizzazione!$A$1:$L$60</definedName>
    <definedName name="cronoprogramma">[1]db1!$K$1</definedName>
    <definedName name="nome">[1]db1!$C$2:$C$20</definedName>
    <definedName name="Payment_Needed">"Pagamento richiesto"</definedName>
    <definedName name="Reimbursement">"Rimborso"</definedName>
    <definedName name="tipo">[1]db1!$E$2:$E$4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0" i="7" l="1"/>
  <c r="G17" i="7"/>
  <c r="M15" i="7"/>
  <c r="J15" i="7"/>
  <c r="G15" i="7"/>
  <c r="M8" i="7"/>
  <c r="J8" i="7"/>
  <c r="G8" i="7"/>
  <c r="G4" i="7"/>
  <c r="G3" i="7"/>
  <c r="I3" i="7" s="1"/>
  <c r="K27" i="5"/>
  <c r="K40" i="5" s="1"/>
  <c r="E59" i="4"/>
  <c r="I37" i="4"/>
  <c r="K45" i="4"/>
  <c r="K41" i="4"/>
  <c r="K40" i="4"/>
  <c r="K36" i="4"/>
  <c r="K34" i="4"/>
  <c r="K33" i="4"/>
  <c r="K32" i="4"/>
  <c r="K31" i="4"/>
  <c r="J46" i="4"/>
  <c r="I46" i="4"/>
  <c r="J37" i="4"/>
  <c r="J26" i="4"/>
  <c r="I21" i="4"/>
  <c r="I20" i="4"/>
  <c r="I26" i="4" s="1"/>
  <c r="J15" i="4"/>
  <c r="I7" i="4"/>
  <c r="I15" i="4" s="1"/>
  <c r="M8" i="3"/>
  <c r="M4" i="3"/>
  <c r="K4" i="3"/>
  <c r="K34" i="5"/>
  <c r="I34" i="5"/>
  <c r="K15" i="4"/>
  <c r="K59" i="4"/>
  <c r="E58" i="5"/>
  <c r="E52" i="5"/>
  <c r="I40" i="5"/>
  <c r="G40" i="5"/>
  <c r="E40" i="5"/>
  <c r="G34" i="5"/>
  <c r="E34" i="5"/>
  <c r="K58" i="5" l="1"/>
  <c r="I58" i="5"/>
  <c r="G58" i="5"/>
  <c r="K52" i="5"/>
  <c r="I52" i="5"/>
  <c r="G52" i="5"/>
  <c r="K33" i="5"/>
  <c r="I33" i="5"/>
  <c r="G33" i="5"/>
  <c r="E33" i="5"/>
  <c r="K26" i="5"/>
  <c r="I26" i="5"/>
  <c r="G26" i="5"/>
  <c r="E26" i="5"/>
  <c r="K18" i="5"/>
  <c r="I18" i="5"/>
  <c r="G18" i="5"/>
  <c r="E18" i="5"/>
  <c r="K15" i="5"/>
  <c r="I15" i="5"/>
  <c r="G15" i="5"/>
  <c r="E15" i="5"/>
  <c r="K11" i="5"/>
  <c r="I11" i="5"/>
  <c r="G11" i="5"/>
  <c r="E11" i="5"/>
  <c r="K8" i="5"/>
  <c r="I8" i="5"/>
  <c r="G8" i="5"/>
  <c r="E8" i="5"/>
  <c r="K4" i="5"/>
  <c r="I4" i="5"/>
  <c r="G4" i="5"/>
  <c r="E4" i="5"/>
  <c r="M80" i="7"/>
  <c r="J80" i="7"/>
  <c r="G80" i="7"/>
  <c r="O77" i="7"/>
  <c r="L77" i="7"/>
  <c r="I77" i="7"/>
  <c r="O76" i="7"/>
  <c r="L76" i="7"/>
  <c r="I76" i="7"/>
  <c r="O75" i="7"/>
  <c r="L75" i="7"/>
  <c r="I75" i="7"/>
  <c r="O73" i="7"/>
  <c r="L73" i="7"/>
  <c r="I73" i="7"/>
  <c r="O68" i="7"/>
  <c r="L68" i="7"/>
  <c r="I68" i="7"/>
  <c r="O66" i="7"/>
  <c r="L66" i="7"/>
  <c r="I66" i="7"/>
  <c r="O65" i="7"/>
  <c r="L65" i="7"/>
  <c r="I65" i="7"/>
  <c r="O63" i="7"/>
  <c r="L63" i="7"/>
  <c r="I63" i="7"/>
  <c r="O62" i="7"/>
  <c r="L62" i="7"/>
  <c r="I62" i="7"/>
  <c r="O61" i="7"/>
  <c r="L61" i="7"/>
  <c r="I61" i="7"/>
  <c r="O60" i="7"/>
  <c r="L60" i="7"/>
  <c r="I60" i="7"/>
  <c r="O59" i="7"/>
  <c r="L59" i="7"/>
  <c r="I59" i="7"/>
  <c r="O58" i="7"/>
  <c r="L58" i="7"/>
  <c r="I58" i="7"/>
  <c r="O57" i="7"/>
  <c r="L57" i="7"/>
  <c r="I57" i="7"/>
  <c r="O56" i="7"/>
  <c r="L56" i="7"/>
  <c r="I56" i="7"/>
  <c r="O55" i="7"/>
  <c r="L55" i="7"/>
  <c r="I55" i="7"/>
  <c r="O51" i="7"/>
  <c r="L51" i="7"/>
  <c r="I51" i="7"/>
  <c r="O50" i="7"/>
  <c r="L50" i="7"/>
  <c r="I50" i="7"/>
  <c r="O49" i="7"/>
  <c r="L49" i="7"/>
  <c r="I49" i="7"/>
  <c r="O48" i="7"/>
  <c r="L48" i="7"/>
  <c r="I48" i="7"/>
  <c r="O47" i="7"/>
  <c r="L47" i="7"/>
  <c r="I47" i="7"/>
  <c r="O44" i="7"/>
  <c r="L44" i="7"/>
  <c r="I44" i="7"/>
  <c r="O43" i="7"/>
  <c r="L43" i="7"/>
  <c r="I43" i="7"/>
  <c r="O42" i="7"/>
  <c r="L42" i="7"/>
  <c r="I42" i="7"/>
  <c r="O41" i="7"/>
  <c r="L41" i="7"/>
  <c r="I41" i="7"/>
  <c r="O40" i="7"/>
  <c r="L40" i="7"/>
  <c r="I40" i="7"/>
  <c r="O39" i="7"/>
  <c r="L39" i="7"/>
  <c r="I39" i="7"/>
  <c r="O34" i="7"/>
  <c r="L34" i="7"/>
  <c r="I34" i="7"/>
  <c r="O32" i="7"/>
  <c r="L32" i="7"/>
  <c r="I32" i="7"/>
  <c r="O31" i="7"/>
  <c r="L31" i="7"/>
  <c r="I31" i="7"/>
  <c r="O29" i="7"/>
  <c r="L29" i="7"/>
  <c r="I29" i="7"/>
  <c r="O28" i="7"/>
  <c r="L28" i="7"/>
  <c r="I28" i="7"/>
  <c r="O27" i="7"/>
  <c r="L27" i="7"/>
  <c r="I27" i="7"/>
  <c r="O25" i="7"/>
  <c r="L25" i="7"/>
  <c r="I25" i="7"/>
  <c r="O24" i="7"/>
  <c r="L24" i="7"/>
  <c r="I24" i="7"/>
  <c r="O23" i="7"/>
  <c r="L23" i="7"/>
  <c r="I23" i="7"/>
  <c r="O22" i="7"/>
  <c r="L22" i="7"/>
  <c r="I22" i="7"/>
  <c r="O20" i="7"/>
  <c r="L20" i="7"/>
  <c r="I20" i="7"/>
  <c r="O19" i="7"/>
  <c r="L19" i="7"/>
  <c r="I19" i="7"/>
  <c r="O17" i="7"/>
  <c r="L17" i="7"/>
  <c r="I17" i="7"/>
  <c r="O16" i="7"/>
  <c r="L16" i="7"/>
  <c r="I16" i="7"/>
  <c r="O15" i="7"/>
  <c r="L15" i="7"/>
  <c r="I15" i="7"/>
  <c r="O14" i="7"/>
  <c r="L14" i="7"/>
  <c r="I14" i="7"/>
  <c r="O13" i="7"/>
  <c r="L13" i="7"/>
  <c r="I13" i="7"/>
  <c r="O12" i="7"/>
  <c r="L12" i="7"/>
  <c r="I12" i="7"/>
  <c r="O11" i="7"/>
  <c r="L11" i="7"/>
  <c r="I11" i="7"/>
  <c r="O10" i="7"/>
  <c r="L10" i="7"/>
  <c r="I10" i="7"/>
  <c r="O9" i="7"/>
  <c r="L9" i="7"/>
  <c r="I9" i="7"/>
  <c r="O8" i="7"/>
  <c r="L8" i="7"/>
  <c r="I8" i="7"/>
  <c r="O7" i="7"/>
  <c r="L7" i="7"/>
  <c r="I7" i="7"/>
  <c r="O6" i="7"/>
  <c r="L6" i="7"/>
  <c r="I6" i="7"/>
  <c r="O5" i="7"/>
  <c r="L5" i="7"/>
  <c r="I5" i="7"/>
  <c r="O4" i="7"/>
  <c r="L4" i="7"/>
  <c r="I4" i="7"/>
  <c r="O3" i="7"/>
  <c r="L3" i="7"/>
  <c r="K101" i="4"/>
  <c r="I101" i="4"/>
  <c r="G101" i="4"/>
  <c r="E101" i="4"/>
  <c r="K94" i="4"/>
  <c r="I94" i="4"/>
  <c r="G94" i="4"/>
  <c r="E94" i="4"/>
  <c r="K90" i="4"/>
  <c r="I90" i="4"/>
  <c r="G90" i="4"/>
  <c r="E90" i="4"/>
  <c r="K87" i="4"/>
  <c r="I87" i="4"/>
  <c r="G87" i="4"/>
  <c r="E87" i="4"/>
  <c r="K84" i="4"/>
  <c r="I84" i="4"/>
  <c r="G84" i="4"/>
  <c r="E84" i="4"/>
  <c r="K81" i="4"/>
  <c r="I81" i="4"/>
  <c r="G81" i="4"/>
  <c r="E81" i="4"/>
  <c r="K80" i="4"/>
  <c r="I80" i="4"/>
  <c r="G80" i="4"/>
  <c r="E80" i="4"/>
  <c r="K76" i="4"/>
  <c r="I76" i="4"/>
  <c r="G76" i="4"/>
  <c r="E76" i="4"/>
  <c r="K73" i="4"/>
  <c r="I73" i="4"/>
  <c r="G73" i="4"/>
  <c r="E73" i="4"/>
  <c r="K70" i="4"/>
  <c r="I70" i="4"/>
  <c r="G70" i="4"/>
  <c r="E70" i="4"/>
  <c r="K69" i="4"/>
  <c r="I69" i="4"/>
  <c r="G69" i="4"/>
  <c r="E69" i="4"/>
  <c r="K65" i="4"/>
  <c r="I65" i="4"/>
  <c r="G65" i="4"/>
  <c r="E65" i="4"/>
  <c r="K62" i="4"/>
  <c r="I62" i="4"/>
  <c r="G62" i="4"/>
  <c r="E62" i="4"/>
  <c r="I59" i="4"/>
  <c r="G59" i="4"/>
  <c r="K58" i="4"/>
  <c r="I58" i="4"/>
  <c r="G58" i="4"/>
  <c r="E58" i="4"/>
  <c r="K49" i="4"/>
  <c r="I49" i="4"/>
  <c r="G49" i="4"/>
  <c r="E49" i="4"/>
  <c r="L46" i="4"/>
  <c r="K46" i="4"/>
  <c r="K38" i="4"/>
  <c r="I38" i="4"/>
  <c r="G38" i="4"/>
  <c r="E38" i="4"/>
  <c r="L37" i="4"/>
  <c r="K37" i="4"/>
  <c r="K29" i="4"/>
  <c r="I29" i="4"/>
  <c r="G29" i="4"/>
  <c r="E29" i="4"/>
  <c r="L26" i="4"/>
  <c r="K26" i="4"/>
  <c r="K104" i="4"/>
  <c r="I104" i="4"/>
  <c r="G104" i="4"/>
  <c r="E104" i="4"/>
  <c r="K18" i="4"/>
  <c r="I18" i="4"/>
  <c r="G18" i="4"/>
  <c r="E18" i="4"/>
  <c r="L15" i="4"/>
  <c r="K4" i="4"/>
  <c r="I4" i="4"/>
  <c r="G4" i="4"/>
  <c r="E4" i="4"/>
  <c r="M43" i="3"/>
  <c r="K43" i="3"/>
  <c r="I43" i="3"/>
  <c r="G43" i="3"/>
  <c r="M37" i="3"/>
  <c r="K37" i="3"/>
  <c r="I37" i="3"/>
  <c r="G37" i="3"/>
  <c r="N33" i="3"/>
  <c r="N32" i="3"/>
  <c r="M19" i="3"/>
  <c r="K19" i="3"/>
  <c r="I19" i="3"/>
  <c r="G19" i="3"/>
  <c r="M13" i="3"/>
  <c r="K13" i="3"/>
  <c r="I13" i="3"/>
  <c r="K8" i="3"/>
  <c r="I8" i="3"/>
  <c r="G8" i="3"/>
  <c r="I4" i="3"/>
  <c r="G4" i="3"/>
  <c r="K46" i="5" l="1"/>
  <c r="K37" i="5"/>
  <c r="K43" i="5"/>
  <c r="E43" i="5"/>
  <c r="E37" i="5"/>
  <c r="E55" i="5"/>
  <c r="E49" i="5"/>
  <c r="E46" i="5"/>
  <c r="I46" i="5"/>
  <c r="I43" i="5"/>
  <c r="I37" i="5"/>
  <c r="G46" i="5"/>
  <c r="G43" i="5"/>
  <c r="G37" i="5"/>
  <c r="I95" i="4"/>
  <c r="K98" i="4"/>
  <c r="K95" i="4"/>
  <c r="G95" i="4"/>
  <c r="E95" i="4"/>
  <c r="G49" i="5"/>
  <c r="I49" i="5"/>
  <c r="K49" i="5"/>
  <c r="G55" i="5"/>
  <c r="I55" i="5"/>
  <c r="K55" i="5"/>
  <c r="E98" i="4"/>
  <c r="G98" i="4"/>
  <c r="I98" i="4"/>
</calcChain>
</file>

<file path=xl/sharedStrings.xml><?xml version="1.0" encoding="utf-8"?>
<sst xmlns="http://schemas.openxmlformats.org/spreadsheetml/2006/main" count="468" uniqueCount="296">
  <si>
    <t>SERVIZI ISTITUZIONALI, GENERALI E DI GESTIONE</t>
  </si>
  <si>
    <t>ORDINE PUBBLICO E SICUREZZA</t>
  </si>
  <si>
    <t>ISTRUZIONE E DIRITTO ALLO STUDIO</t>
  </si>
  <si>
    <t>TUTELA E VALORIZZAZIONE DEI BENI E DELLE ATTIVITÀ CULTURALI</t>
  </si>
  <si>
    <t>POLITICHE GIOVANILI, SPORT E TEMPO LIBERO</t>
  </si>
  <si>
    <t>ASSETTO DEL TERRITORIO ED EDILIZIA ABITATIVA</t>
  </si>
  <si>
    <t>SVILUPPO SOSTENIBILE E TUTELA DEL TERRITORIO E DELL'AMBIENTE</t>
  </si>
  <si>
    <t>TRASPORTI E DIRITTO ALLA MOBILITÀ</t>
  </si>
  <si>
    <t>DIRITTI SOCIALI, POLITICHE SOCIALI E FAMIGLIA</t>
  </si>
  <si>
    <t>SVILUPPO ECONOMICO E COMPETITIVITÀ</t>
  </si>
  <si>
    <t>POLITICHE PER IL LAVORO E LA FORMAZIONE PROFESSIONALE</t>
  </si>
  <si>
    <t>AGRICOLTURA, POLITICHE AGROALIMENTARI E PESCA</t>
  </si>
  <si>
    <t>RELAZIONI INTERNAZIONALI</t>
  </si>
  <si>
    <t>Organi istituzionali</t>
  </si>
  <si>
    <t>Segreteria  Generale</t>
  </si>
  <si>
    <t>Gestione economica, finanziaria, programmazione e provveditorato</t>
  </si>
  <si>
    <t>Gestione delle entrate tributarie e servizi fiscali</t>
  </si>
  <si>
    <t>Gestione dei beni demaniali e patrimoniali</t>
  </si>
  <si>
    <t>Ufficio tecnico</t>
  </si>
  <si>
    <t>Elezioni e consultazioni popolari - Anagrafe e stato civile</t>
  </si>
  <si>
    <t>Statistica e sistemi informativi</t>
  </si>
  <si>
    <t>Altri servizi generali</t>
  </si>
  <si>
    <t>Polizia locale e amministrativa</t>
  </si>
  <si>
    <t>Sistema integrato di sicurezza urbana</t>
  </si>
  <si>
    <t>Istruzione prescolastica</t>
  </si>
  <si>
    <t>Altri ordini di istruzione non universitaria</t>
  </si>
  <si>
    <t>Istruzione universitaria</t>
  </si>
  <si>
    <t>Servizi ausiliari all’istruzione</t>
  </si>
  <si>
    <t>Valorizzazione dei beni di interesse storico</t>
  </si>
  <si>
    <t>Attività culturali e interventi diversi nel settore culturale</t>
  </si>
  <si>
    <t>Sport e tempo libero</t>
  </si>
  <si>
    <t>Giovani</t>
  </si>
  <si>
    <t>Urbanistica e assetto del territorio</t>
  </si>
  <si>
    <t>Edilizia residenziale pubblica e locale e piani di edilizia economico-popolare</t>
  </si>
  <si>
    <t>Difesa del suolo</t>
  </si>
  <si>
    <t>Tutela, valorizzazione e recupero ambientale</t>
  </si>
  <si>
    <t>Rifiuti</t>
  </si>
  <si>
    <t>Servizio idrico integrato</t>
  </si>
  <si>
    <t>Qualità dell'aria e riduzione dell'inquinamento</t>
  </si>
  <si>
    <t>Trasporto pubblico locale</t>
  </si>
  <si>
    <t>Viabilità e infrastrutture stradali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</si>
  <si>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</si>
  <si>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</si>
  <si>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</si>
  <si>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</si>
  <si>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Programmazione e governo della rete dei servizi sociosanitari e sociali</t>
  </si>
  <si>
    <t>Cooperazione e associazionismo</t>
  </si>
  <si>
    <t>Servizio necroscopico e cimiteriale</t>
  </si>
  <si>
    <t>Commercio - reti distributive - tutela dei consumatori</t>
  </si>
  <si>
    <t>Reti e altri servizi di pubblica utilità</t>
  </si>
  <si>
    <t>Sviluppo del settore agricolo e del sistema agroalimentare</t>
  </si>
  <si>
    <t>Relazioni internazionali e Cooperazione allo sviluppo</t>
  </si>
  <si>
    <t>Programma</t>
  </si>
  <si>
    <t>Missione</t>
  </si>
  <si>
    <t>Descrizione programma</t>
  </si>
  <si>
    <t>Spesa programma/abitanti al 31/12</t>
  </si>
  <si>
    <t>Spesa per abitante</t>
  </si>
  <si>
    <t>Formula</t>
  </si>
  <si>
    <t>Capacità di riscossione</t>
  </si>
  <si>
    <t>% copertura costi di gestione del patrimonio comunale</t>
  </si>
  <si>
    <t>Proventi totali derivanti dall'utilizzo del patrimonio/Spesa programma</t>
  </si>
  <si>
    <t xml:space="preserve">Oneri urbanizzazione accertati </t>
  </si>
  <si>
    <t>n. pratiche gestite</t>
  </si>
  <si>
    <t>Spesa media per atto</t>
  </si>
  <si>
    <t>Spesa del Programma/ somma di C.I., variazioni anagrafiche, …</t>
  </si>
  <si>
    <t>Spesa del Programma/ n. postazioni hardware</t>
  </si>
  <si>
    <t>Spesa media per postazione</t>
  </si>
  <si>
    <t>Spesa complessiva del contenzioso</t>
  </si>
  <si>
    <t>Importo capitoli contenziosi</t>
  </si>
  <si>
    <t>n. sanzioni</t>
  </si>
  <si>
    <t>n. sanzioni emesse</t>
  </si>
  <si>
    <t>n. ore servizio esterno/ore complessive di servizio anno</t>
  </si>
  <si>
    <t>Presidio del territorio</t>
  </si>
  <si>
    <t>n. indagini di p.g.</t>
  </si>
  <si>
    <t>n. indagini di polizia giudiziaria</t>
  </si>
  <si>
    <t>Spesa media per utente</t>
  </si>
  <si>
    <t>Spesa del programma/utenti</t>
  </si>
  <si>
    <t>Spesa media per alunno</t>
  </si>
  <si>
    <t>Spesa media per pasto</t>
  </si>
  <si>
    <t>Spesa della refezione/n. pasti erogati</t>
  </si>
  <si>
    <t>Spesa media per alunno trasportato</t>
  </si>
  <si>
    <t>Spesa trasporto scolastico/n. alunni iscritti al servizio</t>
  </si>
  <si>
    <t xml:space="preserve"> Spesa media mq verde pubblico </t>
  </si>
  <si>
    <t>Importo spesa per verde pubblico/mq verde</t>
  </si>
  <si>
    <t xml:space="preserve"> % raccolta differenziata</t>
  </si>
  <si>
    <t>Q.li raccolta differenziata/quintali totali raccolta rifiuti</t>
  </si>
  <si>
    <t>Spesa media a punto luce</t>
  </si>
  <si>
    <t>Spesa per illuminazione/n. punti di luce totali</t>
  </si>
  <si>
    <t>Spesa per gestione strade/Km strade (escluse strade bianche)</t>
  </si>
  <si>
    <t>Spesa media per gestione strade a KM</t>
  </si>
  <si>
    <t>Spesa media per minore</t>
  </si>
  <si>
    <t>Spesa per interventi minori/n. minori in carico</t>
  </si>
  <si>
    <t>Spesa media per disabile</t>
  </si>
  <si>
    <t>Spesa media per anziani</t>
  </si>
  <si>
    <t>Spesa per interventi disabili/n. disabili in carico</t>
  </si>
  <si>
    <t>Spesa per interventi anziani/n. anziani in carico</t>
  </si>
  <si>
    <t>Spesa del programma/n. utenti</t>
  </si>
  <si>
    <t>Tasso di copertura</t>
  </si>
  <si>
    <t>Proventi totali cimitero/spesa del programma</t>
  </si>
  <si>
    <t>Utile d'esercizio della farmacia</t>
  </si>
  <si>
    <t>Utile d'esercizio</t>
  </si>
  <si>
    <t>Indicatori</t>
  </si>
  <si>
    <t>Spesa per alloggio</t>
  </si>
  <si>
    <t>Spesa del programma/n.alloggi ERP</t>
  </si>
  <si>
    <t>Valore medio contributo</t>
  </si>
  <si>
    <t>Spesa del programma/n.contributi</t>
  </si>
  <si>
    <t>Riscosso/accertato entrate proprie</t>
  </si>
  <si>
    <t xml:space="preserve">ANNO </t>
  </si>
  <si>
    <t>CARATTERISTICHE DELL'ENTE</t>
  </si>
  <si>
    <t>Popolazione</t>
  </si>
  <si>
    <t>Descrizione</t>
  </si>
  <si>
    <t>Popolazione residente al 31/12</t>
  </si>
  <si>
    <t>di cui popolazione straniera</t>
  </si>
  <si>
    <t>nati nell'anno</t>
  </si>
  <si>
    <t>deceduti nell'anno</t>
  </si>
  <si>
    <t>immigrati</t>
  </si>
  <si>
    <t>emigrati</t>
  </si>
  <si>
    <t>Popolazione per fasce d'età ISTAT</t>
  </si>
  <si>
    <t>Popolazione in età prescolare</t>
  </si>
  <si>
    <t>0-6 anni</t>
  </si>
  <si>
    <t>Popolazione in età scuola dell'obbligo</t>
  </si>
  <si>
    <t>7-14 anni</t>
  </si>
  <si>
    <t>Popolazione in forza lavoro</t>
  </si>
  <si>
    <t>15-29 anni</t>
  </si>
  <si>
    <t>Popolazione in età adulta</t>
  </si>
  <si>
    <t>30-65 anni</t>
  </si>
  <si>
    <t>Popolazione in età senile</t>
  </si>
  <si>
    <t>oltre 65 anni</t>
  </si>
  <si>
    <t>Popolazione per fasce d'età Stakeholders</t>
  </si>
  <si>
    <t>Prima infanzia</t>
  </si>
  <si>
    <t>0-3 anni</t>
  </si>
  <si>
    <t>Utenza scolastica</t>
  </si>
  <si>
    <t>4-13 anni</t>
  </si>
  <si>
    <t>Minori</t>
  </si>
  <si>
    <t>0-18 anni</t>
  </si>
  <si>
    <t>15-25 anni</t>
  </si>
  <si>
    <t>Popolazione massima insediabile (da strumento urbanistico vigente)</t>
  </si>
  <si>
    <t>Territorio</t>
  </si>
  <si>
    <t>Superficie in Kmq</t>
  </si>
  <si>
    <t>Frazioni</t>
  </si>
  <si>
    <t>Laghi</t>
  </si>
  <si>
    <t>Fiumi</t>
  </si>
  <si>
    <t>Viabilità</t>
  </si>
  <si>
    <t>Strade</t>
  </si>
  <si>
    <t>Statali</t>
  </si>
  <si>
    <t>Km</t>
  </si>
  <si>
    <t>Provinciali</t>
  </si>
  <si>
    <t>Comunali</t>
  </si>
  <si>
    <t>Vicinali</t>
  </si>
  <si>
    <t>Autostrade</t>
  </si>
  <si>
    <t>Tot. Km strade</t>
  </si>
  <si>
    <t>STRUTTURA - DATI ECONOMICO PATRIMONIALI</t>
  </si>
  <si>
    <t>Gestione delle Entrate</t>
  </si>
  <si>
    <t>Titoli</t>
  </si>
  <si>
    <t>Accertato</t>
  </si>
  <si>
    <t>Incassato</t>
  </si>
  <si>
    <t>Avanzo applicato</t>
  </si>
  <si>
    <t>FONDO PLURIENNALE VINCOLATO</t>
  </si>
  <si>
    <t xml:space="preserve">1 - Entrate di natura tributaria, contributiva e perequativa </t>
  </si>
  <si>
    <t>2 - Trasferimenti correnti</t>
  </si>
  <si>
    <t>3 - Extratributarie</t>
  </si>
  <si>
    <t>4 - Entrate in conto capitale</t>
  </si>
  <si>
    <t>9 - Entrate per servizi conto terzi e partite di giro</t>
  </si>
  <si>
    <t>Totale  entrate</t>
  </si>
  <si>
    <t>Gestione delle Spese</t>
  </si>
  <si>
    <t>Impegnato</t>
  </si>
  <si>
    <t>Pagato</t>
  </si>
  <si>
    <t>1 - Spesa corrente</t>
  </si>
  <si>
    <t>2 - Spese c/capitale</t>
  </si>
  <si>
    <t>3 - Spese per incemento attività finanziarie (dal 2016)</t>
  </si>
  <si>
    <t>4 - Rimborso di prestiti</t>
  </si>
  <si>
    <t>5 - Chiusura anticipazioni (dal 2016)</t>
  </si>
  <si>
    <t>7 - Spese per servizi conto terzi e partite di giro</t>
  </si>
  <si>
    <t>Totale  spesa</t>
  </si>
  <si>
    <t>Gestione residui</t>
  </si>
  <si>
    <t>Titolo</t>
  </si>
  <si>
    <t>ENTRATE</t>
  </si>
  <si>
    <t>residui attivi</t>
  </si>
  <si>
    <t>riscossione</t>
  </si>
  <si>
    <t xml:space="preserve">Entrate di natura tributaria, contributiva e perequativa </t>
  </si>
  <si>
    <t>Trasferimenti correnti</t>
  </si>
  <si>
    <t>Extratributarie</t>
  </si>
  <si>
    <t>Entrate in conto capitale</t>
  </si>
  <si>
    <t>Accensioni di prestiti</t>
  </si>
  <si>
    <t>Servizi conto terzi</t>
  </si>
  <si>
    <t>Totale  residui su entrate</t>
  </si>
  <si>
    <t>SPESE</t>
  </si>
  <si>
    <t>residui passivi</t>
  </si>
  <si>
    <t>pagamenti</t>
  </si>
  <si>
    <t>Spesa corrente</t>
  </si>
  <si>
    <t>Spese c/capitale</t>
  </si>
  <si>
    <t>Spese per incemento attività finanziarie (D.Lgs. 118/2011)</t>
  </si>
  <si>
    <t>Rimborso di prestiti</t>
  </si>
  <si>
    <t>Chiusura anticipazioni (D.Lgs. 118/2011)</t>
  </si>
  <si>
    <t>Totale  residui su spese</t>
  </si>
  <si>
    <t>Indici per analisi finanziaria</t>
  </si>
  <si>
    <t>Trasferimenti dallo Stato 
(Entrata Tit. 2, Tipologia 1, Categoria 101)</t>
  </si>
  <si>
    <t>Interessi passivi 
(Spesa Tit. 1, Macroaggregato 107)</t>
  </si>
  <si>
    <t>Spesa del personale 
(Spesa Tit. 1, Macroaggregato 101)</t>
  </si>
  <si>
    <t>Quota capitale mutui 
(Spesa Tit. 4, Macroaggregato 403)</t>
  </si>
  <si>
    <t>Anticipazioni di cassa</t>
  </si>
  <si>
    <t>Grado di autonomia finanziaria</t>
  </si>
  <si>
    <t>1. Autonomia finanziaria</t>
  </si>
  <si>
    <t>Entrate tributarie+ extratributarie</t>
  </si>
  <si>
    <t>Entrate correnti</t>
  </si>
  <si>
    <t>2.Autonomia impositiva</t>
  </si>
  <si>
    <t>Entrate tributarie</t>
  </si>
  <si>
    <t>3.Dipendenza erariale</t>
  </si>
  <si>
    <t>Trasferimenti correnti statali</t>
  </si>
  <si>
    <t>Grado di rigidità del Bilancio</t>
  </si>
  <si>
    <t>1. Rigidità strutturale</t>
  </si>
  <si>
    <t>Spesa personale+rimborso mutui(cap+int)</t>
  </si>
  <si>
    <t>2. Rigidità per costo personale</t>
  </si>
  <si>
    <t>Spesa complessiva personale</t>
  </si>
  <si>
    <t>3. Rigidità per indebitamento</t>
  </si>
  <si>
    <t>Rimborso mutui (cap+int)</t>
  </si>
  <si>
    <t>Pressione fiscale ed erariale pro-capite</t>
  </si>
  <si>
    <t>1. Pressione entrate proprie pro-capite</t>
  </si>
  <si>
    <t>Numero abitanti</t>
  </si>
  <si>
    <t>2. Pressione tributaria pro-capite</t>
  </si>
  <si>
    <t>3. Indebitamento locale pro-capite</t>
  </si>
  <si>
    <t>Rimborso mutui(cap+int)</t>
  </si>
  <si>
    <t>4. Trasferimenti erariali pro-capite</t>
  </si>
  <si>
    <t>Capacità gestionale</t>
  </si>
  <si>
    <t>1. Incidenza residui attivi</t>
  </si>
  <si>
    <t xml:space="preserve">Residui attivi </t>
  </si>
  <si>
    <t>Totale accertamenti</t>
  </si>
  <si>
    <t>2. Incidenza residui passivi</t>
  </si>
  <si>
    <t>Residui passivi</t>
  </si>
  <si>
    <t>Totale impegni</t>
  </si>
  <si>
    <t>3. Velocità di riscossione entrate proprie</t>
  </si>
  <si>
    <t>Riscossioni titoli 1 + 3</t>
  </si>
  <si>
    <t>Accertamenti titoli 1 + 3</t>
  </si>
  <si>
    <t>4. Velocità di pagamenti spese correnti</t>
  </si>
  <si>
    <t>Pagamenti titolo 1</t>
  </si>
  <si>
    <t>Impegni titolo 1</t>
  </si>
  <si>
    <t>STRUTTURA - ORGANIZZAZIONE</t>
  </si>
  <si>
    <t>Personale in servizio</t>
  </si>
  <si>
    <t>Dirigenti (Segretario comunale)</t>
  </si>
  <si>
    <t>Posizioni Organizzative</t>
  </si>
  <si>
    <t>Dipendenti</t>
  </si>
  <si>
    <t>Totale Personale in servizio</t>
  </si>
  <si>
    <t>Età media del personale</t>
  </si>
  <si>
    <t>Totale Età Media</t>
  </si>
  <si>
    <t>Indici di assenza</t>
  </si>
  <si>
    <t>Malattia + Ferie + Altro</t>
  </si>
  <si>
    <t>Malattia + Altro</t>
  </si>
  <si>
    <t>Indici per la spesa del Personale</t>
  </si>
  <si>
    <t xml:space="preserve">Spesa complessiva per il personale </t>
  </si>
  <si>
    <t>Spesa per la formazione (stanziato)</t>
  </si>
  <si>
    <t>Spesa per la formazione (impegnato)</t>
  </si>
  <si>
    <t>SPESA PER IL PERSONALE</t>
  </si>
  <si>
    <t>1. Spesa personale su spesa corrente</t>
  </si>
  <si>
    <t>Spese Correnti</t>
  </si>
  <si>
    <t>2. Spesa media del personale</t>
  </si>
  <si>
    <t>Totale personale in servizio</t>
  </si>
  <si>
    <t>3. Spesa personale pro-capite</t>
  </si>
  <si>
    <t>4. Rapporto dipendenti su popolazione</t>
  </si>
  <si>
    <t>5. Rapporto dirigenti su dipendenti</t>
  </si>
  <si>
    <t>Numero dirigenti</t>
  </si>
  <si>
    <t>6. Rapporto P.O. su dipendenti</t>
  </si>
  <si>
    <t>Numero Posizioni Organizzative</t>
  </si>
  <si>
    <t>7. Capacità di spesa su formazione</t>
  </si>
  <si>
    <t>Spesa per formazione impegnata</t>
  </si>
  <si>
    <t>Spesa per formazione stanziata</t>
  </si>
  <si>
    <t>8. Spesa media formazione</t>
  </si>
  <si>
    <t>Spesa per formazione</t>
  </si>
  <si>
    <t>9. Spesa formazione su spesa personale</t>
  </si>
  <si>
    <t>NUMERATORE</t>
  </si>
  <si>
    <t>DENOMINATORE</t>
  </si>
  <si>
    <t>TUTELA DELLA SALUTE</t>
  </si>
  <si>
    <t>Ulteriori spese in materia sanitaria</t>
  </si>
  <si>
    <t>Sostegno all'occupazione</t>
  </si>
  <si>
    <t>FONDI E ACCANTONAMENTI</t>
  </si>
  <si>
    <t>DEBITO PUBBLICO</t>
  </si>
  <si>
    <t>Quota interessi ammortamento mutui e prestiti obbligazionari</t>
  </si>
  <si>
    <t>Quota capitale ammortamento mutui e prestiti obbligazionari</t>
  </si>
  <si>
    <t>1,2,3</t>
  </si>
  <si>
    <t>Fondo di riserva, FCDE, altri fondi</t>
  </si>
  <si>
    <t xml:space="preserve"> (DIA, SCIA, CILA, permessi di costruire, aut. paessaggistiche)</t>
  </si>
  <si>
    <t>Aree protette, parchi naturali, protezione naturalistica e forestazione</t>
  </si>
  <si>
    <r>
      <t>Soccorso civile</t>
    </r>
    <r>
      <rPr>
        <sz val="11"/>
        <color indexed="8"/>
        <rFont val="Calibri"/>
        <family val="2"/>
      </rPr>
      <t xml:space="preserve"> </t>
    </r>
  </si>
  <si>
    <t>Sistema di protezione civile</t>
  </si>
  <si>
    <t>Spesa del nido/ n. iscritti nido</t>
  </si>
  <si>
    <t>Interventi per le famiglie</t>
  </si>
  <si>
    <t>Servizi per lo sviluppo del mercato del lavoro</t>
  </si>
  <si>
    <t>TOTALE SPESA</t>
  </si>
  <si>
    <t>5 - Entrate da riduzione attività finanziarie</t>
  </si>
  <si>
    <t xml:space="preserve">6 - Accensione prestiti </t>
  </si>
  <si>
    <t>Stanziato</t>
  </si>
  <si>
    <t>residui attivi iniziali</t>
  </si>
  <si>
    <t>residui passivi iniziali</t>
  </si>
  <si>
    <t>2026 - PREVENTIVO</t>
  </si>
  <si>
    <t>2027 - PREVENTIVO</t>
  </si>
  <si>
    <t>Spesa del programma/n. totale alunni (primaria )</t>
  </si>
  <si>
    <t>2028 - PREVENTIVO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</si>
</sst>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_-[$€-2]\ * #,##0.00_-;\-[$€-2]\ * #,##0.00_-;_-[$€-2]\ * &quot;-&quot;??_-"/>
    <numFmt numFmtId="167" formatCode="_(&quot;L.&quot;* #,##0.00_);_(&quot;L.&quot;* \(#,##0.00\);_(&quot;L.&quot;* &quot;-&quot;??_);_(@_)"/>
    <numFmt numFmtId="168" formatCode="&quot;€&quot;\ #,##0.00"/>
    <numFmt numFmtId="169" formatCode="#,##0.00\ &quot;€&quot;"/>
    <numFmt numFmtId="170" formatCode="#,##0.00000\ &quot;€&quot;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10"/>
      <name val="Tahoma"/>
      <family val="2"/>
    </font>
    <font>
      <sz val="8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8"/>
      <color indexed="10"/>
      <name val="Tahoma"/>
      <family val="2"/>
    </font>
    <font>
      <sz val="10"/>
      <color indexed="10"/>
      <name val="Tahoma"/>
      <family val="2"/>
    </font>
    <font>
      <b/>
      <sz val="8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u/>
      <sz val="10"/>
      <name val="Tahoma"/>
      <family val="2"/>
    </font>
    <font>
      <sz val="9"/>
      <color indexed="10"/>
      <name val="Tahoma"/>
      <family val="2"/>
    </font>
    <font>
      <sz val="11"/>
      <color theme="1"/>
      <name val="Calibri"/>
      <family val="2"/>
      <scheme val="minor"/>
    </font>
    <font>
      <b/>
      <i/>
      <sz val="8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rgb="FFFF0000"/>
      <name val="Tahoma"/>
      <family val="2"/>
    </font>
    <font>
      <b/>
      <sz val="10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</borders>
  <cellStyleXfs count="106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167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503">
    <xf numFmtId="0" fontId="0" fillId="0" borderId="0" xfId="0"/>
    <xf numFmtId="0" fontId="8" fillId="0" borderId="2" xfId="103" applyFont="1" applyBorder="1" applyAlignment="1">
      <alignment horizontal="center"/>
    </xf>
    <xf numFmtId="0" fontId="9" fillId="0" borderId="3" xfId="103" applyFont="1" applyBorder="1" applyAlignment="1">
      <alignment horizontal="center"/>
    </xf>
    <xf numFmtId="0" fontId="7" fillId="0" borderId="0" xfId="103" applyFont="1"/>
    <xf numFmtId="10" fontId="7" fillId="0" borderId="0" xfId="103" applyNumberFormat="1" applyFont="1"/>
    <xf numFmtId="0" fontId="13" fillId="0" borderId="0" xfId="103" applyFont="1"/>
    <xf numFmtId="0" fontId="10" fillId="0" borderId="0" xfId="103" applyFont="1"/>
    <xf numFmtId="0" fontId="14" fillId="0" borderId="0" xfId="103" applyFont="1"/>
    <xf numFmtId="0" fontId="8" fillId="3" borderId="31" xfId="103" applyFont="1" applyFill="1" applyBorder="1" applyAlignment="1">
      <alignment vertical="center"/>
    </xf>
    <xf numFmtId="0" fontId="8" fillId="3" borderId="32" xfId="103" applyFont="1" applyFill="1" applyBorder="1" applyAlignment="1">
      <alignment vertical="center"/>
    </xf>
    <xf numFmtId="1" fontId="8" fillId="3" borderId="33" xfId="103" applyNumberFormat="1" applyFont="1" applyFill="1" applyBorder="1" applyAlignment="1" applyProtection="1">
      <alignment vertical="center" wrapText="1"/>
      <protection locked="0"/>
    </xf>
    <xf numFmtId="1" fontId="8" fillId="3" borderId="34" xfId="103" applyNumberFormat="1" applyFont="1" applyFill="1" applyBorder="1" applyAlignment="1" applyProtection="1">
      <alignment vertical="center" wrapText="1"/>
      <protection locked="0"/>
    </xf>
    <xf numFmtId="0" fontId="8" fillId="3" borderId="33" xfId="103" applyFont="1" applyFill="1" applyBorder="1" applyAlignment="1">
      <alignment vertical="center"/>
    </xf>
    <xf numFmtId="1" fontId="8" fillId="3" borderId="32" xfId="103" applyNumberFormat="1" applyFont="1" applyFill="1" applyBorder="1" applyAlignment="1" applyProtection="1">
      <alignment vertical="center" wrapText="1"/>
      <protection locked="0"/>
    </xf>
    <xf numFmtId="0" fontId="8" fillId="3" borderId="44" xfId="103" applyFont="1" applyFill="1" applyBorder="1" applyAlignment="1" applyProtection="1">
      <alignment vertical="center" wrapText="1"/>
      <protection locked="0"/>
    </xf>
    <xf numFmtId="0" fontId="8" fillId="3" borderId="2" xfId="103" applyFont="1" applyFill="1" applyBorder="1" applyAlignment="1" applyProtection="1">
      <alignment vertical="center" wrapText="1"/>
      <protection locked="0"/>
    </xf>
    <xf numFmtId="0" fontId="7" fillId="0" borderId="47" xfId="103" applyFont="1" applyBorder="1"/>
    <xf numFmtId="0" fontId="7" fillId="0" borderId="50" xfId="103" applyFont="1" applyBorder="1"/>
    <xf numFmtId="0" fontId="7" fillId="0" borderId="52" xfId="103" applyFont="1" applyBorder="1"/>
    <xf numFmtId="0" fontId="7" fillId="0" borderId="55" xfId="103" applyFont="1" applyBorder="1"/>
    <xf numFmtId="0" fontId="7" fillId="0" borderId="56" xfId="103" applyFont="1" applyBorder="1"/>
    <xf numFmtId="0" fontId="7" fillId="0" borderId="0" xfId="103" applyFont="1" applyAlignment="1">
      <alignment horizontal="left"/>
    </xf>
    <xf numFmtId="0" fontId="8" fillId="0" borderId="61" xfId="103" applyFont="1" applyBorder="1" applyAlignment="1">
      <alignment horizontal="center"/>
    </xf>
    <xf numFmtId="0" fontId="9" fillId="0" borderId="62" xfId="103" applyFont="1" applyBorder="1" applyAlignment="1">
      <alignment horizontal="center"/>
    </xf>
    <xf numFmtId="0" fontId="15" fillId="3" borderId="64" xfId="103" applyFont="1" applyFill="1" applyBorder="1" applyAlignment="1" applyProtection="1">
      <alignment horizontal="center" vertical="center"/>
      <protection hidden="1"/>
    </xf>
    <xf numFmtId="0" fontId="10" fillId="3" borderId="64" xfId="103" applyFont="1" applyFill="1" applyBorder="1" applyAlignment="1" applyProtection="1">
      <alignment horizontal="center" vertical="center"/>
      <protection hidden="1"/>
    </xf>
    <xf numFmtId="0" fontId="15" fillId="2" borderId="64" xfId="103" applyFont="1" applyFill="1" applyBorder="1" applyAlignment="1" applyProtection="1">
      <alignment horizontal="center" vertical="center"/>
      <protection hidden="1"/>
    </xf>
    <xf numFmtId="0" fontId="10" fillId="2" borderId="65" xfId="103" applyFont="1" applyFill="1" applyBorder="1" applyAlignment="1" applyProtection="1">
      <alignment horizontal="center" vertical="center"/>
      <protection hidden="1"/>
    </xf>
    <xf numFmtId="168" fontId="10" fillId="0" borderId="64" xfId="103" applyNumberFormat="1" applyFont="1" applyBorder="1" applyAlignment="1" applyProtection="1">
      <alignment vertical="center"/>
      <protection locked="0"/>
    </xf>
    <xf numFmtId="168" fontId="10" fillId="5" borderId="65" xfId="103" applyNumberFormat="1" applyFont="1" applyFill="1" applyBorder="1" applyProtection="1">
      <protection hidden="1"/>
    </xf>
    <xf numFmtId="168" fontId="10" fillId="0" borderId="65" xfId="103" applyNumberFormat="1" applyFont="1" applyBorder="1" applyAlignment="1" applyProtection="1">
      <alignment vertical="center"/>
      <protection locked="0"/>
    </xf>
    <xf numFmtId="168" fontId="10" fillId="6" borderId="65" xfId="103" applyNumberFormat="1" applyFont="1" applyFill="1" applyBorder="1" applyAlignment="1" applyProtection="1">
      <alignment vertical="center"/>
      <protection locked="0"/>
    </xf>
    <xf numFmtId="4" fontId="7" fillId="0" borderId="0" xfId="103" applyNumberFormat="1" applyFont="1"/>
    <xf numFmtId="168" fontId="15" fillId="3" borderId="67" xfId="103" applyNumberFormat="1" applyFont="1" applyFill="1" applyBorder="1" applyAlignment="1">
      <alignment vertical="center"/>
    </xf>
    <xf numFmtId="168" fontId="15" fillId="3" borderId="68" xfId="103" applyNumberFormat="1" applyFont="1" applyFill="1" applyBorder="1" applyAlignment="1">
      <alignment vertical="center"/>
    </xf>
    <xf numFmtId="0" fontId="8" fillId="0" borderId="69" xfId="103" applyFont="1" applyBorder="1" applyAlignment="1">
      <alignment horizontal="center" vertical="center" wrapText="1"/>
    </xf>
    <xf numFmtId="0" fontId="8" fillId="0" borderId="0" xfId="103" applyFont="1" applyAlignment="1">
      <alignment horizontal="center" vertical="center" wrapText="1"/>
    </xf>
    <xf numFmtId="0" fontId="8" fillId="0" borderId="70" xfId="103" applyFont="1" applyBorder="1" applyAlignment="1">
      <alignment horizontal="center" vertical="center" wrapText="1"/>
    </xf>
    <xf numFmtId="0" fontId="6" fillId="0" borderId="0" xfId="103" applyProtection="1">
      <protection hidden="1"/>
    </xf>
    <xf numFmtId="0" fontId="8" fillId="0" borderId="0" xfId="103" applyFont="1"/>
    <xf numFmtId="0" fontId="10" fillId="2" borderId="64" xfId="103" applyFont="1" applyFill="1" applyBorder="1" applyAlignment="1" applyProtection="1">
      <alignment horizontal="center" vertical="center"/>
      <protection hidden="1"/>
    </xf>
    <xf numFmtId="0" fontId="11" fillId="0" borderId="63" xfId="103" applyFont="1" applyBorder="1" applyAlignment="1" applyProtection="1">
      <alignment horizontal="center" vertical="center"/>
      <protection hidden="1"/>
    </xf>
    <xf numFmtId="168" fontId="15" fillId="3" borderId="64" xfId="103" applyNumberFormat="1" applyFont="1" applyFill="1" applyBorder="1" applyAlignment="1">
      <alignment vertical="center"/>
    </xf>
    <xf numFmtId="168" fontId="15" fillId="3" borderId="65" xfId="103" applyNumberFormat="1" applyFont="1" applyFill="1" applyBorder="1" applyAlignment="1">
      <alignment vertical="center"/>
    </xf>
    <xf numFmtId="0" fontId="7" fillId="0" borderId="69" xfId="103" applyFont="1" applyBorder="1"/>
    <xf numFmtId="0" fontId="7" fillId="0" borderId="70" xfId="103" applyFont="1" applyBorder="1"/>
    <xf numFmtId="0" fontId="8" fillId="0" borderId="78" xfId="103" applyFont="1" applyBorder="1" applyAlignment="1">
      <alignment horizontal="center"/>
    </xf>
    <xf numFmtId="0" fontId="9" fillId="0" borderId="79" xfId="103" applyFont="1" applyBorder="1" applyAlignment="1">
      <alignment horizontal="center"/>
    </xf>
    <xf numFmtId="3" fontId="7" fillId="0" borderId="0" xfId="103" applyNumberFormat="1" applyFont="1"/>
    <xf numFmtId="0" fontId="0" fillId="0" borderId="0" xfId="0" applyAlignment="1">
      <alignment horizontal="center" vertical="center"/>
    </xf>
    <xf numFmtId="0" fontId="0" fillId="0" borderId="64" xfId="0" applyBorder="1"/>
    <xf numFmtId="0" fontId="0" fillId="0" borderId="64" xfId="0" applyBorder="1" applyAlignment="1">
      <alignment wrapText="1"/>
    </xf>
    <xf numFmtId="0" fontId="0" fillId="0" borderId="64" xfId="0" applyBorder="1" applyAlignment="1">
      <alignment horizontal="center" vertical="center"/>
    </xf>
    <xf numFmtId="0" fontId="0" fillId="0" borderId="61" xfId="0" applyBorder="1"/>
    <xf numFmtId="0" fontId="0" fillId="0" borderId="61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7" xfId="0" applyBorder="1" applyAlignment="1">
      <alignment wrapText="1"/>
    </xf>
    <xf numFmtId="0" fontId="0" fillId="0" borderId="93" xfId="0" applyBorder="1"/>
    <xf numFmtId="0" fontId="0" fillId="0" borderId="94" xfId="0" applyBorder="1" applyAlignment="1">
      <alignment horizontal="center" vertical="center"/>
    </xf>
    <xf numFmtId="0" fontId="0" fillId="0" borderId="94" xfId="0" applyBorder="1" applyAlignment="1">
      <alignment wrapText="1"/>
    </xf>
    <xf numFmtId="0" fontId="0" fillId="0" borderId="100" xfId="0" applyBorder="1" applyAlignment="1">
      <alignment wrapText="1"/>
    </xf>
    <xf numFmtId="0" fontId="0" fillId="0" borderId="61" xfId="0" applyBorder="1" applyAlignment="1">
      <alignment wrapText="1"/>
    </xf>
    <xf numFmtId="0" fontId="0" fillId="0" borderId="94" xfId="0" applyBorder="1" applyAlignment="1">
      <alignment horizontal="center" wrapText="1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 wrapText="1"/>
    </xf>
    <xf numFmtId="0" fontId="0" fillId="0" borderId="93" xfId="0" applyBorder="1" applyAlignment="1">
      <alignment vertical="center"/>
    </xf>
    <xf numFmtId="0" fontId="0" fillId="0" borderId="100" xfId="0" applyBorder="1" applyAlignment="1">
      <alignment horizontal="center" vertical="center"/>
    </xf>
    <xf numFmtId="0" fontId="0" fillId="0" borderId="100" xfId="0" applyBorder="1" applyAlignment="1">
      <alignment horizontal="left" vertical="center" wrapText="1"/>
    </xf>
    <xf numFmtId="0" fontId="0" fillId="0" borderId="101" xfId="0" applyBorder="1" applyAlignment="1">
      <alignment horizontal="center" vertical="center"/>
    </xf>
    <xf numFmtId="0" fontId="21" fillId="0" borderId="97" xfId="0" applyFont="1" applyBorder="1" applyAlignment="1">
      <alignment horizontal="center" vertical="center"/>
    </xf>
    <xf numFmtId="0" fontId="21" fillId="0" borderId="99" xfId="0" applyFont="1" applyBorder="1" applyAlignment="1">
      <alignment horizontal="center" vertical="center"/>
    </xf>
    <xf numFmtId="0" fontId="21" fillId="0" borderId="98" xfId="0" applyFont="1" applyBorder="1" applyAlignment="1">
      <alignment horizontal="center" vertical="center" wrapText="1"/>
    </xf>
    <xf numFmtId="168" fontId="1" fillId="0" borderId="61" xfId="105" applyNumberFormat="1" applyFont="1" applyFill="1" applyBorder="1"/>
    <xf numFmtId="168" fontId="0" fillId="0" borderId="62" xfId="0" applyNumberFormat="1" applyBorder="1"/>
    <xf numFmtId="168" fontId="1" fillId="0" borderId="64" xfId="105" applyNumberFormat="1" applyFont="1" applyFill="1" applyBorder="1"/>
    <xf numFmtId="168" fontId="0" fillId="0" borderId="65" xfId="0" applyNumberFormat="1" applyBorder="1"/>
    <xf numFmtId="0" fontId="0" fillId="0" borderId="64" xfId="0" applyBorder="1" applyAlignment="1">
      <alignment vertical="center" wrapText="1"/>
    </xf>
    <xf numFmtId="168" fontId="0" fillId="0" borderId="64" xfId="0" applyNumberFormat="1" applyBorder="1"/>
    <xf numFmtId="168" fontId="1" fillId="0" borderId="64" xfId="104" applyNumberFormat="1" applyFont="1" applyFill="1" applyBorder="1"/>
    <xf numFmtId="0" fontId="0" fillId="0" borderId="64" xfId="0" applyBorder="1" applyAlignment="1">
      <alignment horizontal="left" vertical="center"/>
    </xf>
    <xf numFmtId="168" fontId="1" fillId="0" borderId="67" xfId="104" applyNumberFormat="1" applyFont="1" applyFill="1" applyBorder="1"/>
    <xf numFmtId="166" fontId="20" fillId="0" borderId="67" xfId="3" applyFont="1" applyFill="1" applyBorder="1"/>
    <xf numFmtId="168" fontId="0" fillId="0" borderId="68" xfId="0" applyNumberFormat="1" applyBorder="1"/>
    <xf numFmtId="0" fontId="1" fillId="0" borderId="64" xfId="105" applyNumberFormat="1" applyFont="1" applyFill="1" applyBorder="1"/>
    <xf numFmtId="0" fontId="0" fillId="0" borderId="67" xfId="0" applyBorder="1"/>
    <xf numFmtId="168" fontId="1" fillId="0" borderId="61" xfId="104" applyNumberFormat="1" applyFont="1" applyFill="1" applyBorder="1"/>
    <xf numFmtId="0" fontId="0" fillId="0" borderId="67" xfId="0" applyBorder="1" applyAlignment="1">
      <alignment horizontal="left" vertical="center" wrapText="1"/>
    </xf>
    <xf numFmtId="168" fontId="1" fillId="0" borderId="67" xfId="105" applyNumberFormat="1" applyFont="1" applyFill="1" applyBorder="1"/>
    <xf numFmtId="0" fontId="0" fillId="0" borderId="61" xfId="0" applyBorder="1" applyAlignment="1">
      <alignment horizontal="left" vertical="center"/>
    </xf>
    <xf numFmtId="0" fontId="0" fillId="0" borderId="67" xfId="0" applyBorder="1" applyAlignment="1">
      <alignment vertical="center"/>
    </xf>
    <xf numFmtId="4" fontId="1" fillId="0" borderId="61" xfId="105" applyNumberFormat="1" applyFont="1" applyFill="1" applyBorder="1"/>
    <xf numFmtId="168" fontId="0" fillId="0" borderId="61" xfId="0" applyNumberFormat="1" applyBorder="1"/>
    <xf numFmtId="166" fontId="20" fillId="0" borderId="64" xfId="3" applyFont="1" applyFill="1" applyBorder="1"/>
    <xf numFmtId="4" fontId="1" fillId="0" borderId="64" xfId="105" applyNumberFormat="1" applyFont="1" applyFill="1" applyBorder="1"/>
    <xf numFmtId="2" fontId="0" fillId="0" borderId="64" xfId="0" applyNumberFormat="1" applyBorder="1"/>
    <xf numFmtId="4" fontId="1" fillId="0" borderId="64" xfId="104" applyNumberFormat="1" applyFont="1" applyFill="1" applyBorder="1"/>
    <xf numFmtId="0" fontId="1" fillId="0" borderId="67" xfId="0" applyFont="1" applyBorder="1" applyAlignment="1">
      <alignment wrapText="1"/>
    </xf>
    <xf numFmtId="4" fontId="1" fillId="0" borderId="67" xfId="104" applyNumberFormat="1" applyFont="1" applyFill="1" applyBorder="1"/>
    <xf numFmtId="2" fontId="0" fillId="0" borderId="67" xfId="0" applyNumberFormat="1" applyBorder="1"/>
    <xf numFmtId="0" fontId="0" fillId="6" borderId="64" xfId="0" applyFill="1" applyBorder="1" applyAlignment="1">
      <alignment wrapText="1"/>
    </xf>
    <xf numFmtId="0" fontId="0" fillId="0" borderId="64" xfId="0" applyBorder="1" applyAlignment="1">
      <alignment horizontal="left" vertical="center" wrapText="1"/>
    </xf>
    <xf numFmtId="168" fontId="1" fillId="0" borderId="100" xfId="105" applyNumberFormat="1" applyFont="1" applyFill="1" applyBorder="1"/>
    <xf numFmtId="168" fontId="0" fillId="0" borderId="102" xfId="0" applyNumberFormat="1" applyBorder="1"/>
    <xf numFmtId="0" fontId="0" fillId="0" borderId="103" xfId="0" applyBorder="1" applyAlignment="1">
      <alignment wrapText="1"/>
    </xf>
    <xf numFmtId="168" fontId="1" fillId="0" borderId="103" xfId="105" applyNumberFormat="1" applyFont="1" applyFill="1" applyBorder="1"/>
    <xf numFmtId="0" fontId="0" fillId="0" borderId="103" xfId="0" applyBorder="1"/>
    <xf numFmtId="168" fontId="0" fillId="0" borderId="107" xfId="0" applyNumberFormat="1" applyBorder="1"/>
    <xf numFmtId="168" fontId="1" fillId="0" borderId="94" xfId="104" applyNumberFormat="1" applyFont="1" applyFill="1" applyBorder="1"/>
    <xf numFmtId="0" fontId="0" fillId="0" borderId="94" xfId="0" applyBorder="1"/>
    <xf numFmtId="168" fontId="0" fillId="0" borderId="95" xfId="0" applyNumberFormat="1" applyBorder="1"/>
    <xf numFmtId="4" fontId="1" fillId="0" borderId="94" xfId="104" applyNumberFormat="1" applyFont="1" applyFill="1" applyBorder="1"/>
    <xf numFmtId="4" fontId="1" fillId="0" borderId="94" xfId="105" applyNumberFormat="1" applyFont="1" applyFill="1" applyBorder="1"/>
    <xf numFmtId="4" fontId="1" fillId="0" borderId="61" xfId="104" applyNumberFormat="1" applyFont="1" applyFill="1" applyBorder="1"/>
    <xf numFmtId="4" fontId="1" fillId="0" borderId="101" xfId="105" applyNumberFormat="1" applyFont="1" applyFill="1" applyBorder="1"/>
    <xf numFmtId="43" fontId="1" fillId="0" borderId="0" xfId="104" applyFont="1" applyFill="1"/>
    <xf numFmtId="43" fontId="22" fillId="0" borderId="0" xfId="104" applyFont="1" applyFill="1"/>
    <xf numFmtId="43" fontId="0" fillId="0" borderId="0" xfId="0" applyNumberFormat="1"/>
    <xf numFmtId="0" fontId="10" fillId="3" borderId="1" xfId="103" applyFont="1" applyFill="1" applyBorder="1" applyAlignment="1">
      <alignment horizontal="center" vertical="center"/>
    </xf>
    <xf numFmtId="0" fontId="10" fillId="3" borderId="3" xfId="103" applyFont="1" applyFill="1" applyBorder="1" applyAlignment="1">
      <alignment horizontal="center" vertical="center"/>
    </xf>
    <xf numFmtId="168" fontId="10" fillId="2" borderId="64" xfId="103" applyNumberFormat="1" applyFont="1" applyFill="1" applyBorder="1" applyAlignment="1" applyProtection="1">
      <alignment vertical="center"/>
      <protection locked="0"/>
    </xf>
    <xf numFmtId="168" fontId="10" fillId="6" borderId="0" xfId="103" applyNumberFormat="1" applyFont="1" applyFill="1" applyAlignment="1" applyProtection="1">
      <alignment vertical="center"/>
      <protection locked="0"/>
    </xf>
    <xf numFmtId="169" fontId="7" fillId="0" borderId="0" xfId="103" applyNumberFormat="1" applyFont="1"/>
    <xf numFmtId="0" fontId="23" fillId="0" borderId="64" xfId="0" applyFont="1" applyBorder="1" applyAlignment="1">
      <alignment horizontal="left" vertical="top" wrapText="1"/>
    </xf>
    <xf numFmtId="0" fontId="23" fillId="0" borderId="0" xfId="0" applyFont="1" applyAlignment="1">
      <alignment vertical="top"/>
    </xf>
    <xf numFmtId="0" fontId="0" fillId="0" borderId="0" xfId="0" applyAlignment="1">
      <alignment vertical="top"/>
    </xf>
    <xf numFmtId="168" fontId="10" fillId="7" borderId="65" xfId="103" applyNumberFormat="1" applyFont="1" applyFill="1" applyBorder="1" applyProtection="1">
      <protection hidden="1"/>
    </xf>
    <xf numFmtId="10" fontId="0" fillId="0" borderId="65" xfId="0" applyNumberFormat="1" applyBorder="1"/>
    <xf numFmtId="0" fontId="25" fillId="0" borderId="0" xfId="103" applyFont="1"/>
    <xf numFmtId="0" fontId="26" fillId="0" borderId="0" xfId="103" applyFont="1"/>
    <xf numFmtId="165" fontId="1" fillId="0" borderId="64" xfId="105" applyFont="1" applyFill="1" applyBorder="1"/>
    <xf numFmtId="0" fontId="0" fillId="0" borderId="100" xfId="0" applyBorder="1"/>
    <xf numFmtId="43" fontId="1" fillId="0" borderId="3" xfId="104" applyFont="1" applyFill="1" applyBorder="1"/>
    <xf numFmtId="43" fontId="20" fillId="0" borderId="64" xfId="104" applyFont="1" applyFill="1" applyBorder="1"/>
    <xf numFmtId="0" fontId="0" fillId="0" borderId="60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1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99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97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4" xfId="0" applyBorder="1" applyAlignment="1">
      <alignment horizontal="left" vertical="center" wrapText="1"/>
    </xf>
    <xf numFmtId="0" fontId="0" fillId="0" borderId="67" xfId="0" applyBorder="1" applyAlignment="1">
      <alignment horizontal="left" vertical="center" wrapText="1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 wrapText="1"/>
    </xf>
    <xf numFmtId="0" fontId="0" fillId="0" borderId="64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106" xfId="0" applyBorder="1" applyAlignment="1">
      <alignment horizontal="center" vertical="center"/>
    </xf>
    <xf numFmtId="0" fontId="0" fillId="0" borderId="103" xfId="0" applyBorder="1" applyAlignment="1">
      <alignment horizontal="center" vertical="center" wrapText="1"/>
    </xf>
    <xf numFmtId="0" fontId="0" fillId="0" borderId="103" xfId="0" applyBorder="1" applyAlignment="1">
      <alignment horizontal="center" vertical="center"/>
    </xf>
    <xf numFmtId="0" fontId="0" fillId="0" borderId="103" xfId="0" applyBorder="1" applyAlignment="1">
      <alignment horizontal="left" vertical="center" wrapText="1"/>
    </xf>
    <xf numFmtId="0" fontId="0" fillId="0" borderId="64" xfId="0" applyBorder="1" applyAlignment="1">
      <alignment horizontal="left" vertical="center"/>
    </xf>
    <xf numFmtId="0" fontId="0" fillId="0" borderId="64" xfId="0" applyBorder="1" applyAlignment="1">
      <alignment vertical="center"/>
    </xf>
    <xf numFmtId="0" fontId="0" fillId="0" borderId="61" xfId="0" applyBorder="1" applyAlignment="1">
      <alignment horizontal="center" vertical="center"/>
    </xf>
    <xf numFmtId="0" fontId="0" fillId="0" borderId="61" xfId="0" applyBorder="1" applyAlignment="1">
      <alignment vertical="center" wrapText="1"/>
    </xf>
    <xf numFmtId="0" fontId="0" fillId="0" borderId="64" xfId="0" applyBorder="1" applyAlignment="1">
      <alignment horizontal="left" wrapText="1"/>
    </xf>
    <xf numFmtId="0" fontId="0" fillId="0" borderId="60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1" xfId="0" applyBorder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21" fillId="0" borderId="96" xfId="0" applyFont="1" applyBorder="1" applyAlignment="1">
      <alignment horizontal="center" vertical="center"/>
    </xf>
    <xf numFmtId="0" fontId="0" fillId="0" borderId="67" xfId="0" applyBorder="1" applyAlignment="1">
      <alignment horizontal="left" vertical="center"/>
    </xf>
    <xf numFmtId="0" fontId="19" fillId="0" borderId="0" xfId="103" applyFont="1" applyAlignment="1" applyProtection="1">
      <alignment horizontal="left" vertical="center" wrapText="1"/>
      <protection locked="0"/>
    </xf>
    <xf numFmtId="0" fontId="12" fillId="0" borderId="69" xfId="103" applyFont="1" applyBorder="1" applyAlignment="1" applyProtection="1">
      <alignment horizontal="center" vertical="center"/>
      <protection hidden="1"/>
    </xf>
    <xf numFmtId="0" fontId="12" fillId="0" borderId="0" xfId="103" applyFont="1" applyAlignment="1" applyProtection="1">
      <alignment horizontal="center" vertical="center"/>
      <protection hidden="1"/>
    </xf>
    <xf numFmtId="0" fontId="12" fillId="0" borderId="90" xfId="103" applyFont="1" applyBorder="1" applyAlignment="1" applyProtection="1">
      <alignment horizontal="center" vertical="center"/>
      <protection hidden="1"/>
    </xf>
    <xf numFmtId="10" fontId="16" fillId="0" borderId="108" xfId="103" applyNumberFormat="1" applyFont="1" applyBorder="1" applyAlignment="1">
      <alignment horizontal="center" vertical="center"/>
    </xf>
    <xf numFmtId="10" fontId="16" fillId="0" borderId="54" xfId="103" applyNumberFormat="1" applyFont="1" applyBorder="1" applyAlignment="1">
      <alignment horizontal="center" vertical="center"/>
    </xf>
    <xf numFmtId="10" fontId="16" fillId="0" borderId="109" xfId="103" applyNumberFormat="1" applyFont="1" applyBorder="1" applyAlignment="1">
      <alignment horizontal="center" vertical="center"/>
    </xf>
    <xf numFmtId="10" fontId="16" fillId="0" borderId="90" xfId="103" applyNumberFormat="1" applyFont="1" applyBorder="1" applyAlignment="1">
      <alignment horizontal="center" vertical="center"/>
    </xf>
    <xf numFmtId="10" fontId="16" fillId="0" borderId="111" xfId="103" applyNumberFormat="1" applyFont="1" applyBorder="1" applyAlignment="1">
      <alignment horizontal="center" vertical="center"/>
    </xf>
    <xf numFmtId="10" fontId="16" fillId="0" borderId="91" xfId="103" applyNumberFormat="1" applyFont="1" applyBorder="1" applyAlignment="1">
      <alignment horizontal="center" vertical="center"/>
    </xf>
    <xf numFmtId="10" fontId="16" fillId="0" borderId="19" xfId="103" applyNumberFormat="1" applyFont="1" applyBorder="1" applyAlignment="1">
      <alignment horizontal="center" vertical="center"/>
    </xf>
    <xf numFmtId="10" fontId="16" fillId="0" borderId="42" xfId="103" applyNumberFormat="1" applyFont="1" applyBorder="1" applyAlignment="1">
      <alignment horizontal="center" vertical="center"/>
    </xf>
    <xf numFmtId="10" fontId="17" fillId="2" borderId="21" xfId="103" applyNumberFormat="1" applyFont="1" applyFill="1" applyBorder="1" applyAlignment="1">
      <alignment horizontal="center" vertical="center"/>
    </xf>
    <xf numFmtId="10" fontId="17" fillId="2" borderId="22" xfId="103" applyNumberFormat="1" applyFont="1" applyFill="1" applyBorder="1" applyAlignment="1">
      <alignment horizontal="center" vertical="center"/>
    </xf>
    <xf numFmtId="10" fontId="17" fillId="2" borderId="92" xfId="103" applyNumberFormat="1" applyFont="1" applyFill="1" applyBorder="1" applyAlignment="1">
      <alignment horizontal="center" vertical="center"/>
    </xf>
    <xf numFmtId="10" fontId="17" fillId="2" borderId="43" xfId="103" applyNumberFormat="1" applyFont="1" applyFill="1" applyBorder="1" applyAlignment="1">
      <alignment horizontal="center" vertical="center"/>
    </xf>
    <xf numFmtId="0" fontId="18" fillId="0" borderId="69" xfId="103" applyFont="1" applyBorder="1" applyAlignment="1" applyProtection="1">
      <alignment horizontal="center" vertical="center"/>
      <protection hidden="1"/>
    </xf>
    <xf numFmtId="0" fontId="7" fillId="0" borderId="0" xfId="103" applyFont="1" applyAlignment="1" applyProtection="1">
      <alignment horizontal="center" vertical="center"/>
      <protection hidden="1"/>
    </xf>
    <xf numFmtId="0" fontId="7" fillId="0" borderId="90" xfId="103" applyFont="1" applyBorder="1" applyAlignment="1" applyProtection="1">
      <alignment horizontal="center" vertical="center"/>
      <protection hidden="1"/>
    </xf>
    <xf numFmtId="0" fontId="7" fillId="0" borderId="55" xfId="103" applyFont="1" applyBorder="1" applyAlignment="1" applyProtection="1">
      <alignment horizontal="center" vertical="center"/>
      <protection hidden="1"/>
    </xf>
    <xf numFmtId="0" fontId="7" fillId="0" borderId="56" xfId="103" applyFont="1" applyBorder="1" applyAlignment="1" applyProtection="1">
      <alignment horizontal="center" vertical="center"/>
      <protection hidden="1"/>
    </xf>
    <xf numFmtId="0" fontId="7" fillId="0" borderId="91" xfId="103" applyFont="1" applyBorder="1" applyAlignment="1" applyProtection="1">
      <alignment horizontal="center" vertical="center"/>
      <protection hidden="1"/>
    </xf>
    <xf numFmtId="0" fontId="12" fillId="0" borderId="89" xfId="103" applyFont="1" applyBorder="1" applyAlignment="1" applyProtection="1">
      <alignment horizontal="center" vertical="center"/>
      <protection hidden="1"/>
    </xf>
    <xf numFmtId="0" fontId="12" fillId="0" borderId="53" xfId="103" applyFont="1" applyBorder="1" applyAlignment="1" applyProtection="1">
      <alignment horizontal="center" vertical="center"/>
      <protection hidden="1"/>
    </xf>
    <xf numFmtId="0" fontId="12" fillId="0" borderId="54" xfId="103" applyFont="1" applyBorder="1" applyAlignment="1" applyProtection="1">
      <alignment horizontal="center" vertical="center"/>
      <protection hidden="1"/>
    </xf>
    <xf numFmtId="168" fontId="16" fillId="0" borderId="108" xfId="103" applyNumberFormat="1" applyFont="1" applyBorder="1" applyAlignment="1">
      <alignment horizontal="center" vertical="center"/>
    </xf>
    <xf numFmtId="168" fontId="16" fillId="0" borderId="54" xfId="103" applyNumberFormat="1" applyFont="1" applyBorder="1" applyAlignment="1">
      <alignment horizontal="center" vertical="center"/>
    </xf>
    <xf numFmtId="168" fontId="16" fillId="0" borderId="109" xfId="103" applyNumberFormat="1" applyFont="1" applyBorder="1" applyAlignment="1">
      <alignment horizontal="center" vertical="center"/>
    </xf>
    <xf numFmtId="168" fontId="16" fillId="0" borderId="90" xfId="103" applyNumberFormat="1" applyFont="1" applyBorder="1" applyAlignment="1">
      <alignment horizontal="center" vertical="center"/>
    </xf>
    <xf numFmtId="168" fontId="16" fillId="0" borderId="110" xfId="103" applyNumberFormat="1" applyFont="1" applyBorder="1" applyAlignment="1">
      <alignment horizontal="center" vertical="center"/>
    </xf>
    <xf numFmtId="168" fontId="16" fillId="0" borderId="48" xfId="103" applyNumberFormat="1" applyFont="1" applyBorder="1" applyAlignment="1">
      <alignment horizontal="center" vertical="center"/>
    </xf>
    <xf numFmtId="168" fontId="16" fillId="0" borderId="19" xfId="103" applyNumberFormat="1" applyFont="1" applyBorder="1" applyAlignment="1">
      <alignment horizontal="center" vertical="center"/>
    </xf>
    <xf numFmtId="168" fontId="17" fillId="2" borderId="21" xfId="103" applyNumberFormat="1" applyFont="1" applyFill="1" applyBorder="1" applyAlignment="1">
      <alignment horizontal="center" vertical="center"/>
    </xf>
    <xf numFmtId="168" fontId="17" fillId="2" borderId="22" xfId="103" applyNumberFormat="1" applyFont="1" applyFill="1" applyBorder="1" applyAlignment="1">
      <alignment horizontal="center" vertical="center"/>
    </xf>
    <xf numFmtId="0" fontId="7" fillId="0" borderId="46" xfId="103" applyFont="1" applyBorder="1" applyAlignment="1" applyProtection="1">
      <alignment horizontal="center" vertical="center"/>
      <protection hidden="1"/>
    </xf>
    <xf numFmtId="0" fontId="7" fillId="0" borderId="47" xfId="103" applyFont="1" applyBorder="1" applyAlignment="1" applyProtection="1">
      <alignment horizontal="center" vertical="center"/>
      <protection hidden="1"/>
    </xf>
    <xf numFmtId="0" fontId="7" fillId="0" borderId="48" xfId="103" applyFont="1" applyBorder="1" applyAlignment="1" applyProtection="1">
      <alignment horizontal="center" vertical="center"/>
      <protection hidden="1"/>
    </xf>
    <xf numFmtId="10" fontId="16" fillId="0" borderId="110" xfId="103" applyNumberFormat="1" applyFont="1" applyBorder="1" applyAlignment="1">
      <alignment horizontal="center" vertical="center"/>
    </xf>
    <xf numFmtId="10" fontId="16" fillId="0" borderId="48" xfId="103" applyNumberFormat="1" applyFont="1" applyBorder="1" applyAlignment="1">
      <alignment horizontal="center" vertical="center"/>
    </xf>
    <xf numFmtId="10" fontId="17" fillId="2" borderId="19" xfId="103" applyNumberFormat="1" applyFont="1" applyFill="1" applyBorder="1" applyAlignment="1">
      <alignment horizontal="center" vertical="center"/>
    </xf>
    <xf numFmtId="0" fontId="7" fillId="0" borderId="69" xfId="103" applyFont="1" applyBorder="1" applyAlignment="1" applyProtection="1">
      <alignment horizontal="center" vertical="center"/>
      <protection hidden="1"/>
    </xf>
    <xf numFmtId="169" fontId="16" fillId="0" borderId="108" xfId="103" applyNumberFormat="1" applyFont="1" applyBorder="1" applyAlignment="1">
      <alignment horizontal="center" vertical="center"/>
    </xf>
    <xf numFmtId="0" fontId="16" fillId="0" borderId="54" xfId="103" applyFont="1" applyBorder="1" applyAlignment="1">
      <alignment horizontal="center" vertical="center"/>
    </xf>
    <xf numFmtId="0" fontId="16" fillId="0" borderId="109" xfId="103" applyFont="1" applyBorder="1" applyAlignment="1">
      <alignment horizontal="center" vertical="center"/>
    </xf>
    <xf numFmtId="0" fontId="16" fillId="0" borderId="90" xfId="103" applyFont="1" applyBorder="1" applyAlignment="1">
      <alignment horizontal="center" vertical="center"/>
    </xf>
    <xf numFmtId="0" fontId="16" fillId="0" borderId="110" xfId="103" applyFont="1" applyBorder="1" applyAlignment="1">
      <alignment horizontal="center" vertical="center"/>
    </xf>
    <xf numFmtId="0" fontId="16" fillId="0" borderId="48" xfId="103" applyFont="1" applyBorder="1" applyAlignment="1">
      <alignment horizontal="center" vertical="center"/>
    </xf>
    <xf numFmtId="168" fontId="16" fillId="0" borderId="14" xfId="103" applyNumberFormat="1" applyFont="1" applyBorder="1" applyAlignment="1">
      <alignment horizontal="center" vertical="center"/>
    </xf>
    <xf numFmtId="168" fontId="16" fillId="0" borderId="21" xfId="103" applyNumberFormat="1" applyFont="1" applyBorder="1" applyAlignment="1">
      <alignment horizontal="center" vertical="center"/>
    </xf>
    <xf numFmtId="169" fontId="16" fillId="0" borderId="48" xfId="103" applyNumberFormat="1" applyFont="1" applyBorder="1" applyAlignment="1">
      <alignment horizontal="center" vertical="center"/>
    </xf>
    <xf numFmtId="169" fontId="17" fillId="2" borderId="48" xfId="103" applyNumberFormat="1" applyFont="1" applyFill="1" applyBorder="1" applyAlignment="1">
      <alignment horizontal="center" vertical="center"/>
    </xf>
    <xf numFmtId="164" fontId="17" fillId="2" borderId="17" xfId="103" applyNumberFormat="1" applyFont="1" applyFill="1" applyBorder="1" applyAlignment="1">
      <alignment horizontal="center" vertical="center"/>
    </xf>
    <xf numFmtId="164" fontId="17" fillId="2" borderId="21" xfId="103" applyNumberFormat="1" applyFont="1" applyFill="1" applyBorder="1" applyAlignment="1">
      <alignment horizontal="center" vertical="center"/>
    </xf>
    <xf numFmtId="164" fontId="17" fillId="2" borderId="22" xfId="103" applyNumberFormat="1" applyFont="1" applyFill="1" applyBorder="1" applyAlignment="1">
      <alignment horizontal="center" vertical="center"/>
    </xf>
    <xf numFmtId="1" fontId="16" fillId="0" borderId="108" xfId="103" applyNumberFormat="1" applyFont="1" applyBorder="1" applyAlignment="1">
      <alignment horizontal="center" vertical="center"/>
    </xf>
    <xf numFmtId="1" fontId="16" fillId="0" borderId="54" xfId="103" applyNumberFormat="1" applyFont="1" applyBorder="1" applyAlignment="1">
      <alignment horizontal="center" vertical="center"/>
    </xf>
    <xf numFmtId="1" fontId="16" fillId="0" borderId="109" xfId="103" applyNumberFormat="1" applyFont="1" applyBorder="1" applyAlignment="1">
      <alignment horizontal="center" vertical="center"/>
    </xf>
    <xf numFmtId="1" fontId="16" fillId="0" borderId="90" xfId="103" applyNumberFormat="1" applyFont="1" applyBorder="1" applyAlignment="1">
      <alignment horizontal="center" vertical="center"/>
    </xf>
    <xf numFmtId="1" fontId="16" fillId="0" borderId="110" xfId="103" applyNumberFormat="1" applyFont="1" applyBorder="1" applyAlignment="1">
      <alignment horizontal="center" vertical="center"/>
    </xf>
    <xf numFmtId="1" fontId="16" fillId="0" borderId="48" xfId="103" applyNumberFormat="1" applyFont="1" applyBorder="1" applyAlignment="1">
      <alignment horizontal="center" vertical="center"/>
    </xf>
    <xf numFmtId="1" fontId="16" fillId="0" borderId="19" xfId="103" applyNumberFormat="1" applyFont="1" applyBorder="1" applyAlignment="1">
      <alignment horizontal="center" vertical="center"/>
    </xf>
    <xf numFmtId="0" fontId="17" fillId="2" borderId="48" xfId="103" applyFont="1" applyFill="1" applyBorder="1" applyAlignment="1">
      <alignment horizontal="center" vertical="center"/>
    </xf>
    <xf numFmtId="164" fontId="16" fillId="0" borderId="108" xfId="103" applyNumberFormat="1" applyFont="1" applyBorder="1" applyAlignment="1">
      <alignment horizontal="center" vertical="center"/>
    </xf>
    <xf numFmtId="164" fontId="16" fillId="0" borderId="54" xfId="103" applyNumberFormat="1" applyFont="1" applyBorder="1" applyAlignment="1">
      <alignment horizontal="center" vertical="center"/>
    </xf>
    <xf numFmtId="164" fontId="16" fillId="0" borderId="109" xfId="103" applyNumberFormat="1" applyFont="1" applyBorder="1" applyAlignment="1">
      <alignment horizontal="center" vertical="center"/>
    </xf>
    <xf numFmtId="164" fontId="16" fillId="0" borderId="90" xfId="103" applyNumberFormat="1" applyFont="1" applyBorder="1" applyAlignment="1">
      <alignment horizontal="center" vertical="center"/>
    </xf>
    <xf numFmtId="164" fontId="16" fillId="0" borderId="110" xfId="103" applyNumberFormat="1" applyFont="1" applyBorder="1" applyAlignment="1">
      <alignment horizontal="center" vertical="center"/>
    </xf>
    <xf numFmtId="164" fontId="16" fillId="0" borderId="48" xfId="103" applyNumberFormat="1" applyFont="1" applyBorder="1" applyAlignment="1">
      <alignment horizontal="center" vertical="center"/>
    </xf>
    <xf numFmtId="164" fontId="16" fillId="0" borderId="14" xfId="103" applyNumberFormat="1" applyFont="1" applyBorder="1" applyAlignment="1">
      <alignment horizontal="center" vertical="center"/>
    </xf>
    <xf numFmtId="164" fontId="16" fillId="0" borderId="21" xfId="103" applyNumberFormat="1" applyFont="1" applyBorder="1" applyAlignment="1">
      <alignment horizontal="center" vertical="center"/>
    </xf>
    <xf numFmtId="164" fontId="16" fillId="0" borderId="19" xfId="103" applyNumberFormat="1" applyFont="1" applyBorder="1" applyAlignment="1">
      <alignment horizontal="center" vertical="center"/>
    </xf>
    <xf numFmtId="0" fontId="8" fillId="3" borderId="80" xfId="103" applyFont="1" applyFill="1" applyBorder="1" applyAlignment="1">
      <alignment horizontal="center"/>
    </xf>
    <xf numFmtId="0" fontId="8" fillId="3" borderId="5" xfId="103" applyFont="1" applyFill="1" applyBorder="1" applyAlignment="1">
      <alignment horizontal="center"/>
    </xf>
    <xf numFmtId="0" fontId="8" fillId="3" borderId="88" xfId="103" applyFont="1" applyFill="1" applyBorder="1" applyAlignment="1">
      <alignment horizontal="center"/>
    </xf>
    <xf numFmtId="0" fontId="10" fillId="3" borderId="82" xfId="103" applyFont="1" applyFill="1" applyBorder="1" applyAlignment="1">
      <alignment horizontal="center" vertical="center"/>
    </xf>
    <xf numFmtId="164" fontId="17" fillId="2" borderId="48" xfId="103" applyNumberFormat="1" applyFont="1" applyFill="1" applyBorder="1" applyAlignment="1">
      <alignment horizontal="center" vertical="center"/>
    </xf>
    <xf numFmtId="170" fontId="16" fillId="0" borderId="108" xfId="103" applyNumberFormat="1" applyFont="1" applyBorder="1" applyAlignment="1">
      <alignment horizontal="center" vertical="center"/>
    </xf>
    <xf numFmtId="170" fontId="16" fillId="0" borderId="54" xfId="103" applyNumberFormat="1" applyFont="1" applyBorder="1" applyAlignment="1">
      <alignment horizontal="center" vertical="center"/>
    </xf>
    <xf numFmtId="170" fontId="16" fillId="0" borderId="109" xfId="103" applyNumberFormat="1" applyFont="1" applyBorder="1" applyAlignment="1">
      <alignment horizontal="center" vertical="center"/>
    </xf>
    <xf numFmtId="170" fontId="16" fillId="0" borderId="90" xfId="103" applyNumberFormat="1" applyFont="1" applyBorder="1" applyAlignment="1">
      <alignment horizontal="center" vertical="center"/>
    </xf>
    <xf numFmtId="170" fontId="16" fillId="0" borderId="110" xfId="103" applyNumberFormat="1" applyFont="1" applyBorder="1" applyAlignment="1">
      <alignment horizontal="center" vertical="center"/>
    </xf>
    <xf numFmtId="170" fontId="16" fillId="0" borderId="48" xfId="103" applyNumberFormat="1" applyFont="1" applyBorder="1" applyAlignment="1">
      <alignment horizontal="center" vertical="center"/>
    </xf>
    <xf numFmtId="170" fontId="16" fillId="0" borderId="19" xfId="103" applyNumberFormat="1" applyFont="1" applyBorder="1" applyAlignment="1">
      <alignment horizontal="center" vertical="center"/>
    </xf>
    <xf numFmtId="169" fontId="16" fillId="0" borderId="19" xfId="103" applyNumberFormat="1" applyFont="1" applyBorder="1" applyAlignment="1">
      <alignment horizontal="center" vertical="center"/>
    </xf>
    <xf numFmtId="0" fontId="7" fillId="0" borderId="41" xfId="103" applyFont="1" applyBorder="1" applyAlignment="1">
      <alignment horizontal="left"/>
    </xf>
    <xf numFmtId="0" fontId="7" fillId="0" borderId="42" xfId="103" applyFont="1" applyBorder="1" applyAlignment="1">
      <alignment horizontal="left"/>
    </xf>
    <xf numFmtId="168" fontId="12" fillId="0" borderId="51" xfId="103" applyNumberFormat="1" applyFont="1" applyBorder="1" applyAlignment="1" applyProtection="1">
      <alignment horizontal="center" vertical="center" wrapText="1"/>
      <protection locked="0"/>
    </xf>
    <xf numFmtId="168" fontId="12" fillId="0" borderId="104" xfId="103" applyNumberFormat="1" applyFont="1" applyBorder="1" applyAlignment="1" applyProtection="1">
      <alignment horizontal="center" vertical="center" wrapText="1"/>
      <protection locked="0"/>
    </xf>
    <xf numFmtId="168" fontId="12" fillId="2" borderId="42" xfId="103" applyNumberFormat="1" applyFont="1" applyFill="1" applyBorder="1" applyAlignment="1" applyProtection="1">
      <alignment horizontal="center" vertical="center" wrapText="1"/>
      <protection locked="0"/>
    </xf>
    <xf numFmtId="168" fontId="12" fillId="2" borderId="43" xfId="103" applyNumberFormat="1" applyFont="1" applyFill="1" applyBorder="1" applyAlignment="1" applyProtection="1">
      <alignment horizontal="center" vertical="center" wrapText="1"/>
      <protection locked="0"/>
    </xf>
    <xf numFmtId="168" fontId="12" fillId="2" borderId="51" xfId="103" applyNumberFormat="1" applyFont="1" applyFill="1" applyBorder="1" applyAlignment="1" applyProtection="1">
      <alignment horizontal="center" vertical="center" wrapText="1"/>
      <protection locked="0"/>
    </xf>
    <xf numFmtId="168" fontId="12" fillId="2" borderId="104" xfId="103" applyNumberFormat="1" applyFont="1" applyFill="1" applyBorder="1" applyAlignment="1" applyProtection="1">
      <alignment horizontal="center" vertical="center" wrapText="1"/>
      <protection locked="0"/>
    </xf>
    <xf numFmtId="0" fontId="8" fillId="2" borderId="77" xfId="103" applyFont="1" applyFill="1" applyBorder="1" applyAlignment="1">
      <alignment horizontal="left"/>
    </xf>
    <xf numFmtId="0" fontId="8" fillId="2" borderId="78" xfId="103" applyFont="1" applyFill="1" applyBorder="1" applyAlignment="1">
      <alignment horizontal="left"/>
    </xf>
    <xf numFmtId="0" fontId="8" fillId="2" borderId="79" xfId="103" applyFont="1" applyFill="1" applyBorder="1" applyAlignment="1">
      <alignment horizontal="left"/>
    </xf>
    <xf numFmtId="0" fontId="7" fillId="0" borderId="18" xfId="103" applyFont="1" applyBorder="1" applyAlignment="1">
      <alignment horizontal="left"/>
    </xf>
    <xf numFmtId="0" fontId="7" fillId="0" borderId="19" xfId="103" applyFont="1" applyBorder="1" applyAlignment="1">
      <alignment horizontal="left"/>
    </xf>
    <xf numFmtId="168" fontId="12" fillId="0" borderId="49" xfId="103" applyNumberFormat="1" applyFont="1" applyBorder="1" applyAlignment="1" applyProtection="1">
      <alignment horizontal="center" vertical="center" wrapText="1"/>
      <protection locked="0"/>
    </xf>
    <xf numFmtId="168" fontId="12" fillId="0" borderId="105" xfId="103" applyNumberFormat="1" applyFont="1" applyBorder="1" applyAlignment="1" applyProtection="1">
      <alignment horizontal="center" vertical="center" wrapText="1"/>
      <protection locked="0"/>
    </xf>
    <xf numFmtId="168" fontId="12" fillId="2" borderId="19" xfId="103" applyNumberFormat="1" applyFont="1" applyFill="1" applyBorder="1" applyAlignment="1" applyProtection="1">
      <alignment horizontal="center" vertical="center" wrapText="1"/>
      <protection locked="0"/>
    </xf>
    <xf numFmtId="168" fontId="12" fillId="2" borderId="22" xfId="103" applyNumberFormat="1" applyFont="1" applyFill="1" applyBorder="1" applyAlignment="1" applyProtection="1">
      <alignment horizontal="center" vertical="center" wrapText="1"/>
      <protection locked="0"/>
    </xf>
    <xf numFmtId="168" fontId="12" fillId="2" borderId="49" xfId="103" applyNumberFormat="1" applyFont="1" applyFill="1" applyBorder="1" applyAlignment="1" applyProtection="1">
      <alignment horizontal="center" vertical="center" wrapText="1"/>
      <protection locked="0"/>
    </xf>
    <xf numFmtId="168" fontId="12" fillId="2" borderId="105" xfId="103" applyNumberFormat="1" applyFont="1" applyFill="1" applyBorder="1" applyAlignment="1" applyProtection="1">
      <alignment horizontal="center" vertical="center" wrapText="1"/>
      <protection locked="0"/>
    </xf>
    <xf numFmtId="0" fontId="19" fillId="0" borderId="69" xfId="103" applyFont="1" applyBorder="1" applyAlignment="1" applyProtection="1">
      <alignment horizontal="left" vertical="center" wrapText="1"/>
      <protection locked="0"/>
    </xf>
    <xf numFmtId="0" fontId="19" fillId="0" borderId="70" xfId="103" applyFont="1" applyBorder="1" applyAlignment="1" applyProtection="1">
      <alignment horizontal="left" vertical="center" wrapText="1"/>
      <protection locked="0"/>
    </xf>
    <xf numFmtId="0" fontId="8" fillId="2" borderId="7" xfId="103" applyFont="1" applyFill="1" applyBorder="1" applyAlignment="1">
      <alignment horizontal="center"/>
    </xf>
    <xf numFmtId="0" fontId="7" fillId="2" borderId="8" xfId="103" applyFont="1" applyFill="1" applyBorder="1" applyAlignment="1">
      <alignment horizontal="center"/>
    </xf>
    <xf numFmtId="0" fontId="7" fillId="2" borderId="9" xfId="103" applyFont="1" applyFill="1" applyBorder="1" applyAlignment="1">
      <alignment horizontal="center"/>
    </xf>
    <xf numFmtId="0" fontId="8" fillId="3" borderId="81" xfId="103" applyFont="1" applyFill="1" applyBorder="1" applyAlignment="1">
      <alignment horizontal="left"/>
    </xf>
    <xf numFmtId="0" fontId="8" fillId="3" borderId="82" xfId="103" applyFont="1" applyFill="1" applyBorder="1" applyAlignment="1">
      <alignment horizontal="left"/>
    </xf>
    <xf numFmtId="0" fontId="10" fillId="3" borderId="82" xfId="103" applyFont="1" applyFill="1" applyBorder="1" applyAlignment="1">
      <alignment horizontal="center" vertical="center" wrapText="1"/>
    </xf>
    <xf numFmtId="0" fontId="10" fillId="3" borderId="83" xfId="103" applyFont="1" applyFill="1" applyBorder="1" applyAlignment="1">
      <alignment horizontal="center" vertical="center" wrapText="1"/>
    </xf>
    <xf numFmtId="10" fontId="12" fillId="0" borderId="49" xfId="103" applyNumberFormat="1" applyFont="1" applyBorder="1" applyAlignment="1" applyProtection="1">
      <alignment horizontal="center" vertical="center" wrapText="1"/>
      <protection locked="0"/>
    </xf>
    <xf numFmtId="10" fontId="12" fillId="0" borderId="105" xfId="103" applyNumberFormat="1" applyFont="1" applyBorder="1" applyAlignment="1" applyProtection="1">
      <alignment horizontal="center" vertical="center" wrapText="1"/>
      <protection locked="0"/>
    </xf>
    <xf numFmtId="10" fontId="12" fillId="2" borderId="19" xfId="103" applyNumberFormat="1" applyFont="1" applyFill="1" applyBorder="1" applyAlignment="1" applyProtection="1">
      <alignment horizontal="center" vertical="center" wrapText="1"/>
      <protection locked="0"/>
    </xf>
    <xf numFmtId="10" fontId="12" fillId="2" borderId="22" xfId="103" applyNumberFormat="1" applyFont="1" applyFill="1" applyBorder="1" applyAlignment="1" applyProtection="1">
      <alignment horizontal="center" vertical="center" wrapText="1"/>
      <protection locked="0"/>
    </xf>
    <xf numFmtId="0" fontId="11" fillId="0" borderId="51" xfId="103" applyFont="1" applyBorder="1" applyAlignment="1" applyProtection="1">
      <alignment horizontal="left" vertical="center" wrapText="1"/>
      <protection locked="0"/>
    </xf>
    <xf numFmtId="0" fontId="11" fillId="0" borderId="52" xfId="103" applyFont="1" applyBorder="1" applyAlignment="1" applyProtection="1">
      <alignment horizontal="left" vertical="center" wrapText="1"/>
      <protection locked="0"/>
    </xf>
    <xf numFmtId="10" fontId="12" fillId="0" borderId="51" xfId="103" applyNumberFormat="1" applyFont="1" applyBorder="1" applyAlignment="1" applyProtection="1">
      <alignment horizontal="center" vertical="center" wrapText="1"/>
      <protection locked="0"/>
    </xf>
    <xf numFmtId="10" fontId="12" fillId="0" borderId="104" xfId="103" applyNumberFormat="1" applyFont="1" applyBorder="1" applyAlignment="1" applyProtection="1">
      <alignment horizontal="center" vertical="center" wrapText="1"/>
      <protection locked="0"/>
    </xf>
    <xf numFmtId="10" fontId="12" fillId="2" borderId="42" xfId="103" applyNumberFormat="1" applyFont="1" applyFill="1" applyBorder="1" applyAlignment="1" applyProtection="1">
      <alignment horizontal="center" vertical="center" wrapText="1"/>
      <protection locked="0"/>
    </xf>
    <xf numFmtId="10" fontId="12" fillId="2" borderId="43" xfId="103" applyNumberFormat="1" applyFont="1" applyFill="1" applyBorder="1" applyAlignment="1" applyProtection="1">
      <alignment horizontal="center" vertical="center" wrapText="1"/>
      <protection locked="0"/>
    </xf>
    <xf numFmtId="0" fontId="19" fillId="0" borderId="80" xfId="103" applyFont="1" applyBorder="1" applyAlignment="1" applyProtection="1">
      <alignment horizontal="left" vertical="center" wrapText="1"/>
      <protection locked="0"/>
    </xf>
    <xf numFmtId="0" fontId="19" fillId="0" borderId="5" xfId="103" applyFont="1" applyBorder="1" applyAlignment="1" applyProtection="1">
      <alignment horizontal="left" vertical="center" wrapText="1"/>
      <protection locked="0"/>
    </xf>
    <xf numFmtId="0" fontId="19" fillId="0" borderId="71" xfId="103" applyFont="1" applyBorder="1" applyAlignment="1" applyProtection="1">
      <alignment horizontal="left" vertical="center" wrapText="1"/>
      <protection locked="0"/>
    </xf>
    <xf numFmtId="0" fontId="8" fillId="2" borderId="80" xfId="103" applyFont="1" applyFill="1" applyBorder="1" applyAlignment="1">
      <alignment horizontal="center"/>
    </xf>
    <xf numFmtId="0" fontId="7" fillId="2" borderId="5" xfId="103" applyFont="1" applyFill="1" applyBorder="1" applyAlignment="1">
      <alignment horizontal="center"/>
    </xf>
    <xf numFmtId="0" fontId="7" fillId="2" borderId="71" xfId="103" applyFont="1" applyFill="1" applyBorder="1" applyAlignment="1">
      <alignment horizontal="center"/>
    </xf>
    <xf numFmtId="0" fontId="11" fillId="0" borderId="49" xfId="103" applyFont="1" applyBorder="1" applyAlignment="1" applyProtection="1">
      <alignment horizontal="left" vertical="center" wrapText="1"/>
      <protection locked="0"/>
    </xf>
    <xf numFmtId="0" fontId="11" fillId="0" borderId="50" xfId="103" applyFont="1" applyBorder="1" applyAlignment="1" applyProtection="1">
      <alignment horizontal="left" vertical="center" wrapText="1"/>
      <protection locked="0"/>
    </xf>
    <xf numFmtId="4" fontId="11" fillId="0" borderId="19" xfId="103" applyNumberFormat="1" applyFont="1" applyBorder="1" applyAlignment="1" applyProtection="1">
      <alignment horizontal="center" vertical="center" wrapText="1"/>
      <protection locked="0"/>
    </xf>
    <xf numFmtId="4" fontId="12" fillId="2" borderId="19" xfId="103" applyNumberFormat="1" applyFont="1" applyFill="1" applyBorder="1" applyAlignment="1" applyProtection="1">
      <alignment horizontal="center" vertical="center" wrapText="1"/>
      <protection locked="0"/>
    </xf>
    <xf numFmtId="4" fontId="12" fillId="2" borderId="22" xfId="103" applyNumberFormat="1" applyFont="1" applyFill="1" applyBorder="1" applyAlignment="1" applyProtection="1">
      <alignment horizontal="center" vertical="center" wrapText="1"/>
      <protection locked="0"/>
    </xf>
    <xf numFmtId="0" fontId="12" fillId="3" borderId="84" xfId="103" applyFont="1" applyFill="1" applyBorder="1" applyAlignment="1" applyProtection="1">
      <alignment horizontal="left" vertical="center" wrapText="1"/>
      <protection locked="0"/>
    </xf>
    <xf numFmtId="0" fontId="12" fillId="3" borderId="85" xfId="103" applyFont="1" applyFill="1" applyBorder="1" applyAlignment="1" applyProtection="1">
      <alignment horizontal="left" vertical="center" wrapText="1"/>
      <protection locked="0"/>
    </xf>
    <xf numFmtId="4" fontId="12" fillId="3" borderId="86" xfId="103" applyNumberFormat="1" applyFont="1" applyFill="1" applyBorder="1" applyAlignment="1">
      <alignment horizontal="center" vertical="center" wrapText="1"/>
    </xf>
    <xf numFmtId="4" fontId="12" fillId="3" borderId="87" xfId="103" applyNumberFormat="1" applyFont="1" applyFill="1" applyBorder="1" applyAlignment="1">
      <alignment horizontal="center" vertical="center" wrapText="1"/>
    </xf>
    <xf numFmtId="4" fontId="11" fillId="0" borderId="20" xfId="103" applyNumberFormat="1" applyFont="1" applyBorder="1" applyAlignment="1" applyProtection="1">
      <alignment horizontal="center" vertical="center" wrapText="1"/>
      <protection locked="0"/>
    </xf>
    <xf numFmtId="4" fontId="11" fillId="0" borderId="21" xfId="103" applyNumberFormat="1" applyFont="1" applyBorder="1" applyAlignment="1" applyProtection="1">
      <alignment horizontal="center" vertical="center" wrapText="1"/>
      <protection locked="0"/>
    </xf>
    <xf numFmtId="4" fontId="24" fillId="2" borderId="19" xfId="103" applyNumberFormat="1" applyFont="1" applyFill="1" applyBorder="1" applyAlignment="1" applyProtection="1">
      <alignment horizontal="center" vertical="center" wrapText="1"/>
      <protection locked="0"/>
    </xf>
    <xf numFmtId="4" fontId="24" fillId="2" borderId="22" xfId="103" applyNumberFormat="1" applyFont="1" applyFill="1" applyBorder="1" applyAlignment="1" applyProtection="1">
      <alignment horizontal="center" vertical="center" wrapText="1"/>
      <protection locked="0"/>
    </xf>
    <xf numFmtId="4" fontId="12" fillId="4" borderId="86" xfId="103" applyNumberFormat="1" applyFont="1" applyFill="1" applyBorder="1" applyAlignment="1">
      <alignment horizontal="center" vertical="center" wrapText="1"/>
    </xf>
    <xf numFmtId="0" fontId="7" fillId="0" borderId="77" xfId="103" applyFont="1" applyBorder="1" applyAlignment="1">
      <alignment horizontal="center"/>
    </xf>
    <xf numFmtId="0" fontId="7" fillId="0" borderId="78" xfId="103" applyFont="1" applyBorder="1" applyAlignment="1">
      <alignment horizontal="center"/>
    </xf>
    <xf numFmtId="0" fontId="8" fillId="0" borderId="80" xfId="103" applyFont="1" applyBorder="1" applyAlignment="1">
      <alignment horizontal="center" vertical="center" wrapText="1"/>
    </xf>
    <xf numFmtId="0" fontId="8" fillId="0" borderId="5" xfId="103" applyFont="1" applyBorder="1" applyAlignment="1">
      <alignment horizontal="center" vertical="center" wrapText="1"/>
    </xf>
    <xf numFmtId="0" fontId="8" fillId="0" borderId="71" xfId="103" applyFont="1" applyBorder="1" applyAlignment="1">
      <alignment horizontal="center" vertical="center" wrapText="1"/>
    </xf>
    <xf numFmtId="0" fontId="7" fillId="0" borderId="0" xfId="103" applyFont="1" applyAlignment="1">
      <alignment horizontal="center"/>
    </xf>
    <xf numFmtId="0" fontId="7" fillId="0" borderId="57" xfId="103" applyFont="1" applyBorder="1" applyAlignment="1">
      <alignment horizontal="center"/>
    </xf>
    <xf numFmtId="0" fontId="7" fillId="0" borderId="58" xfId="103" applyFont="1" applyBorder="1" applyAlignment="1">
      <alignment horizontal="center"/>
    </xf>
    <xf numFmtId="4" fontId="7" fillId="4" borderId="35" xfId="103" applyNumberFormat="1" applyFont="1" applyFill="1" applyBorder="1" applyAlignment="1">
      <alignment horizontal="center"/>
    </xf>
    <xf numFmtId="0" fontId="7" fillId="4" borderId="59" xfId="103" applyFont="1" applyFill="1" applyBorder="1" applyAlignment="1">
      <alignment horizontal="center"/>
    </xf>
    <xf numFmtId="0" fontId="7" fillId="0" borderId="51" xfId="103" applyFont="1" applyBorder="1" applyAlignment="1">
      <alignment horizontal="center"/>
    </xf>
    <xf numFmtId="0" fontId="7" fillId="0" borderId="52" xfId="103" applyFont="1" applyBorder="1" applyAlignment="1">
      <alignment horizontal="center"/>
    </xf>
    <xf numFmtId="0" fontId="7" fillId="0" borderId="53" xfId="103" applyFont="1" applyBorder="1" applyAlignment="1">
      <alignment horizontal="center"/>
    </xf>
    <xf numFmtId="0" fontId="7" fillId="0" borderId="54" xfId="103" applyFont="1" applyBorder="1" applyAlignment="1">
      <alignment horizontal="center"/>
    </xf>
    <xf numFmtId="0" fontId="7" fillId="0" borderId="24" xfId="103" applyFont="1" applyBorder="1" applyAlignment="1">
      <alignment horizontal="center"/>
    </xf>
    <xf numFmtId="0" fontId="7" fillId="0" borderId="25" xfId="103" applyFont="1" applyBorder="1" applyAlignment="1">
      <alignment horizontal="center"/>
    </xf>
    <xf numFmtId="0" fontId="7" fillId="0" borderId="49" xfId="103" applyFont="1" applyBorder="1" applyAlignment="1">
      <alignment horizontal="center"/>
    </xf>
    <xf numFmtId="0" fontId="7" fillId="0" borderId="50" xfId="103" applyFont="1" applyBorder="1" applyAlignment="1">
      <alignment horizontal="center"/>
    </xf>
    <xf numFmtId="0" fontId="7" fillId="0" borderId="21" xfId="103" applyFont="1" applyBorder="1" applyAlignment="1">
      <alignment horizontal="center"/>
    </xf>
    <xf numFmtId="0" fontId="7" fillId="0" borderId="19" xfId="103" applyFont="1" applyBorder="1" applyAlignment="1">
      <alignment horizontal="center"/>
    </xf>
    <xf numFmtId="0" fontId="7" fillId="0" borderId="22" xfId="103" applyFont="1" applyBorder="1" applyAlignment="1">
      <alignment horizontal="center"/>
    </xf>
    <xf numFmtId="0" fontId="7" fillId="0" borderId="14" xfId="103" applyFont="1" applyBorder="1" applyAlignment="1">
      <alignment horizontal="center"/>
    </xf>
    <xf numFmtId="0" fontId="7" fillId="0" borderId="17" xfId="103" applyFont="1" applyBorder="1" applyAlignment="1">
      <alignment horizontal="center"/>
    </xf>
    <xf numFmtId="0" fontId="10" fillId="3" borderId="11" xfId="103" applyFont="1" applyFill="1" applyBorder="1" applyAlignment="1">
      <alignment horizontal="center" vertical="center"/>
    </xf>
    <xf numFmtId="1" fontId="10" fillId="3" borderId="45" xfId="103" applyNumberFormat="1" applyFont="1" applyFill="1" applyBorder="1" applyAlignment="1" applyProtection="1">
      <alignment horizontal="center" vertical="center" wrapText="1"/>
      <protection locked="0"/>
    </xf>
    <xf numFmtId="1" fontId="10" fillId="3" borderId="12" xfId="103" applyNumberFormat="1" applyFont="1" applyFill="1" applyBorder="1" applyAlignment="1" applyProtection="1">
      <alignment horizontal="center" vertical="center" wrapText="1"/>
      <protection locked="0"/>
    </xf>
    <xf numFmtId="0" fontId="7" fillId="0" borderId="46" xfId="103" applyFont="1" applyBorder="1" applyAlignment="1">
      <alignment horizontal="center"/>
    </xf>
    <xf numFmtId="0" fontId="7" fillId="0" borderId="47" xfId="103" applyFont="1" applyBorder="1" applyAlignment="1">
      <alignment horizontal="center"/>
    </xf>
    <xf numFmtId="0" fontId="7" fillId="0" borderId="48" xfId="103" applyFont="1" applyBorder="1" applyAlignment="1">
      <alignment horizontal="center"/>
    </xf>
    <xf numFmtId="0" fontId="8" fillId="3" borderId="18" xfId="103" applyFont="1" applyFill="1" applyBorder="1" applyAlignment="1" applyProtection="1">
      <alignment horizontal="left" vertical="center" wrapText="1"/>
      <protection locked="0"/>
    </xf>
    <xf numFmtId="0" fontId="8" fillId="3" borderId="19" xfId="103" applyFont="1" applyFill="1" applyBorder="1" applyAlignment="1" applyProtection="1">
      <alignment horizontal="left" vertical="center" wrapText="1"/>
      <protection locked="0"/>
    </xf>
    <xf numFmtId="0" fontId="8" fillId="3" borderId="22" xfId="103" applyFont="1" applyFill="1" applyBorder="1" applyAlignment="1" applyProtection="1">
      <alignment horizontal="left" vertical="center" wrapText="1"/>
      <protection locked="0"/>
    </xf>
    <xf numFmtId="0" fontId="7" fillId="0" borderId="18" xfId="103" applyFont="1" applyBorder="1" applyAlignment="1">
      <alignment horizontal="center"/>
    </xf>
    <xf numFmtId="3" fontId="11" fillId="2" borderId="19" xfId="103" applyNumberFormat="1" applyFont="1" applyFill="1" applyBorder="1" applyAlignment="1" applyProtection="1">
      <alignment horizontal="center" vertical="center" wrapText="1"/>
      <protection locked="0"/>
    </xf>
    <xf numFmtId="3" fontId="11" fillId="2" borderId="22" xfId="103" applyNumberFormat="1" applyFont="1" applyFill="1" applyBorder="1" applyAlignment="1" applyProtection="1">
      <alignment horizontal="center" vertical="center" wrapText="1"/>
      <protection locked="0"/>
    </xf>
    <xf numFmtId="0" fontId="7" fillId="0" borderId="41" xfId="103" applyFont="1" applyBorder="1" applyAlignment="1">
      <alignment horizontal="center"/>
    </xf>
    <xf numFmtId="0" fontId="7" fillId="0" borderId="42" xfId="103" applyFont="1" applyBorder="1" applyAlignment="1">
      <alignment horizontal="center"/>
    </xf>
    <xf numFmtId="3" fontId="11" fillId="2" borderId="42" xfId="103" applyNumberFormat="1" applyFont="1" applyFill="1" applyBorder="1" applyAlignment="1" applyProtection="1">
      <alignment horizontal="center" vertical="center" wrapText="1"/>
      <protection locked="0"/>
    </xf>
    <xf numFmtId="3" fontId="11" fillId="2" borderId="43" xfId="103" applyNumberFormat="1" applyFont="1" applyFill="1" applyBorder="1" applyAlignment="1" applyProtection="1">
      <alignment horizontal="center" vertical="center" wrapText="1"/>
      <protection locked="0"/>
    </xf>
    <xf numFmtId="0" fontId="8" fillId="3" borderId="33" xfId="103" applyFont="1" applyFill="1" applyBorder="1" applyAlignment="1">
      <alignment horizontal="center" vertical="center"/>
    </xf>
    <xf numFmtId="0" fontId="8" fillId="3" borderId="35" xfId="103" applyFont="1" applyFill="1" applyBorder="1" applyAlignment="1">
      <alignment horizontal="center" vertical="center"/>
    </xf>
    <xf numFmtId="0" fontId="8" fillId="3" borderId="32" xfId="103" applyFont="1" applyFill="1" applyBorder="1" applyAlignment="1">
      <alignment horizontal="center" vertical="center"/>
    </xf>
    <xf numFmtId="0" fontId="10" fillId="3" borderId="36" xfId="103" applyFont="1" applyFill="1" applyBorder="1" applyAlignment="1">
      <alignment horizontal="center" vertical="center"/>
    </xf>
    <xf numFmtId="0" fontId="10" fillId="3" borderId="37" xfId="103" applyFont="1" applyFill="1" applyBorder="1" applyAlignment="1">
      <alignment horizontal="center" vertical="center"/>
    </xf>
    <xf numFmtId="0" fontId="8" fillId="2" borderId="38" xfId="103" applyFont="1" applyFill="1" applyBorder="1" applyAlignment="1">
      <alignment horizontal="center"/>
    </xf>
    <xf numFmtId="0" fontId="8" fillId="2" borderId="39" xfId="103" applyFont="1" applyFill="1" applyBorder="1" applyAlignment="1">
      <alignment horizontal="center"/>
    </xf>
    <xf numFmtId="0" fontId="8" fillId="2" borderId="40" xfId="103" applyFont="1" applyFill="1" applyBorder="1" applyAlignment="1">
      <alignment horizontal="center"/>
    </xf>
    <xf numFmtId="0" fontId="8" fillId="3" borderId="13" xfId="103" applyFont="1" applyFill="1" applyBorder="1" applyAlignment="1" applyProtection="1">
      <alignment horizontal="left" vertical="center" wrapText="1"/>
      <protection locked="0"/>
    </xf>
    <xf numFmtId="0" fontId="8" fillId="3" borderId="14" xfId="103" applyFont="1" applyFill="1" applyBorder="1" applyAlignment="1" applyProtection="1">
      <alignment horizontal="left" vertical="center" wrapText="1"/>
      <protection locked="0"/>
    </xf>
    <xf numFmtId="3" fontId="11" fillId="4" borderId="14" xfId="103" applyNumberFormat="1" applyFont="1" applyFill="1" applyBorder="1" applyAlignment="1" applyProtection="1">
      <alignment horizontal="center" vertical="center" wrapText="1"/>
      <protection locked="0"/>
    </xf>
    <xf numFmtId="3" fontId="11" fillId="4" borderId="17" xfId="103" applyNumberFormat="1" applyFont="1" applyFill="1" applyBorder="1" applyAlignment="1" applyProtection="1">
      <alignment horizontal="center" vertical="center" wrapText="1"/>
      <protection locked="0"/>
    </xf>
    <xf numFmtId="0" fontId="11" fillId="0" borderId="23" xfId="103" applyFont="1" applyBorder="1" applyAlignment="1" applyProtection="1">
      <alignment horizontal="center" vertical="center" wrapText="1"/>
      <protection locked="0"/>
    </xf>
    <xf numFmtId="0" fontId="11" fillId="0" borderId="24" xfId="103" applyFont="1" applyBorder="1" applyAlignment="1" applyProtection="1">
      <alignment horizontal="center" vertical="center" wrapText="1"/>
      <protection locked="0"/>
    </xf>
    <xf numFmtId="0" fontId="11" fillId="0" borderId="24" xfId="103" applyFont="1" applyBorder="1" applyAlignment="1" applyProtection="1">
      <alignment horizontal="center" vertical="center" wrapText="1"/>
      <protection hidden="1"/>
    </xf>
    <xf numFmtId="3" fontId="11" fillId="0" borderId="24" xfId="103" applyNumberFormat="1" applyFont="1" applyBorder="1" applyAlignment="1" applyProtection="1">
      <alignment horizontal="center" vertical="center" wrapText="1"/>
      <protection locked="0"/>
    </xf>
    <xf numFmtId="3" fontId="11" fillId="2" borderId="24" xfId="103" applyNumberFormat="1" applyFont="1" applyFill="1" applyBorder="1" applyAlignment="1" applyProtection="1">
      <alignment horizontal="center" vertical="center" wrapText="1"/>
      <protection locked="0"/>
    </xf>
    <xf numFmtId="3" fontId="11" fillId="2" borderId="25" xfId="103" applyNumberFormat="1" applyFont="1" applyFill="1" applyBorder="1" applyAlignment="1" applyProtection="1">
      <alignment horizontal="center" vertical="center" wrapText="1"/>
      <protection locked="0"/>
    </xf>
    <xf numFmtId="0" fontId="11" fillId="0" borderId="18" xfId="103" applyFont="1" applyBorder="1" applyAlignment="1" applyProtection="1">
      <alignment horizontal="center" vertical="center" wrapText="1"/>
      <protection locked="0"/>
    </xf>
    <xf numFmtId="0" fontId="11" fillId="0" borderId="19" xfId="103" applyFont="1" applyBorder="1" applyAlignment="1" applyProtection="1">
      <alignment horizontal="center" vertical="center" wrapText="1"/>
      <protection locked="0"/>
    </xf>
    <xf numFmtId="0" fontId="11" fillId="0" borderId="19" xfId="103" applyFont="1" applyBorder="1" applyAlignment="1" applyProtection="1">
      <alignment horizontal="center" vertical="center" wrapText="1"/>
      <protection hidden="1"/>
    </xf>
    <xf numFmtId="3" fontId="11" fillId="0" borderId="19" xfId="103" applyNumberFormat="1" applyFont="1" applyBorder="1" applyAlignment="1" applyProtection="1">
      <alignment horizontal="center" vertical="center" wrapText="1"/>
      <protection locked="0"/>
    </xf>
    <xf numFmtId="3" fontId="11" fillId="2" borderId="14" xfId="103" applyNumberFormat="1" applyFont="1" applyFill="1" applyBorder="1" applyAlignment="1" applyProtection="1">
      <alignment horizontal="center" vertical="center" wrapText="1"/>
      <protection locked="0"/>
    </xf>
    <xf numFmtId="3" fontId="11" fillId="2" borderId="17" xfId="103" applyNumberFormat="1" applyFont="1" applyFill="1" applyBorder="1" applyAlignment="1" applyProtection="1">
      <alignment horizontal="center" vertical="center" wrapText="1"/>
      <protection locked="0"/>
    </xf>
    <xf numFmtId="17" fontId="11" fillId="0" borderId="19" xfId="103" applyNumberFormat="1" applyFont="1" applyBorder="1" applyAlignment="1" applyProtection="1">
      <alignment horizontal="center" vertical="center" wrapText="1"/>
      <protection hidden="1"/>
    </xf>
    <xf numFmtId="0" fontId="8" fillId="3" borderId="10" xfId="103" applyFont="1" applyFill="1" applyBorder="1" applyAlignment="1" applyProtection="1">
      <alignment horizontal="left" vertical="center" wrapText="1"/>
      <protection locked="0"/>
    </xf>
    <xf numFmtId="0" fontId="8" fillId="3" borderId="11" xfId="103" applyFont="1" applyFill="1" applyBorder="1" applyAlignment="1" applyProtection="1">
      <alignment horizontal="left" vertical="center" wrapText="1"/>
      <protection locked="0"/>
    </xf>
    <xf numFmtId="1" fontId="10" fillId="3" borderId="11" xfId="103" applyNumberFormat="1" applyFont="1" applyFill="1" applyBorder="1" applyAlignment="1" applyProtection="1">
      <alignment horizontal="center" vertical="center" wrapText="1"/>
      <protection locked="0"/>
    </xf>
    <xf numFmtId="0" fontId="11" fillId="0" borderId="13" xfId="103" applyFont="1" applyBorder="1" applyAlignment="1" applyProtection="1">
      <alignment horizontal="center" vertical="center" wrapText="1"/>
      <protection locked="0"/>
    </xf>
    <xf numFmtId="0" fontId="11" fillId="0" borderId="14" xfId="103" applyFont="1" applyBorder="1" applyAlignment="1" applyProtection="1">
      <alignment horizontal="center" vertical="center" wrapText="1"/>
      <protection locked="0"/>
    </xf>
    <xf numFmtId="0" fontId="11" fillId="0" borderId="14" xfId="103" applyFont="1" applyBorder="1" applyAlignment="1" applyProtection="1">
      <alignment horizontal="center" vertical="center" wrapText="1"/>
      <protection hidden="1"/>
    </xf>
    <xf numFmtId="3" fontId="11" fillId="0" borderId="14" xfId="103" applyNumberFormat="1" applyFont="1" applyBorder="1" applyAlignment="1" applyProtection="1">
      <alignment horizontal="center" vertical="center" wrapText="1"/>
      <protection locked="0"/>
    </xf>
    <xf numFmtId="3" fontId="11" fillId="0" borderId="28" xfId="103" applyNumberFormat="1" applyFont="1" applyBorder="1" applyAlignment="1" applyProtection="1">
      <alignment horizontal="center" vertical="center" wrapText="1"/>
      <protection locked="0"/>
    </xf>
    <xf numFmtId="3" fontId="11" fillId="0" borderId="30" xfId="103" applyNumberFormat="1" applyFont="1" applyBorder="1" applyAlignment="1" applyProtection="1">
      <alignment horizontal="center" vertical="center" wrapText="1"/>
      <protection locked="0"/>
    </xf>
    <xf numFmtId="3" fontId="11" fillId="0" borderId="20" xfId="103" applyNumberFormat="1" applyFont="1" applyBorder="1" applyAlignment="1" applyProtection="1">
      <alignment horizontal="center" vertical="center" wrapText="1"/>
      <protection locked="0"/>
    </xf>
    <xf numFmtId="3" fontId="11" fillId="0" borderId="21" xfId="103" applyNumberFormat="1" applyFont="1" applyBorder="1" applyAlignment="1" applyProtection="1">
      <alignment horizontal="center" vertical="center" wrapText="1"/>
      <protection locked="0"/>
    </xf>
    <xf numFmtId="3" fontId="11" fillId="0" borderId="15" xfId="103" applyNumberFormat="1" applyFont="1" applyBorder="1" applyAlignment="1" applyProtection="1">
      <alignment horizontal="center" vertical="center" wrapText="1"/>
      <protection locked="0"/>
    </xf>
    <xf numFmtId="3" fontId="11" fillId="0" borderId="16" xfId="103" applyNumberFormat="1" applyFont="1" applyBorder="1" applyAlignment="1" applyProtection="1">
      <alignment horizontal="center" vertical="center" wrapText="1"/>
      <protection locked="0"/>
    </xf>
    <xf numFmtId="3" fontId="11" fillId="0" borderId="112" xfId="103" applyNumberFormat="1" applyFont="1" applyBorder="1" applyAlignment="1" applyProtection="1">
      <alignment horizontal="center" vertical="center" wrapText="1"/>
      <protection locked="0"/>
    </xf>
    <xf numFmtId="3" fontId="11" fillId="0" borderId="113" xfId="103" applyNumberFormat="1" applyFont="1" applyBorder="1" applyAlignment="1" applyProtection="1">
      <alignment horizontal="center" vertical="center" wrapText="1"/>
      <protection locked="0"/>
    </xf>
    <xf numFmtId="3" fontId="11" fillId="0" borderId="86" xfId="103" applyNumberFormat="1" applyFont="1" applyBorder="1" applyAlignment="1" applyProtection="1">
      <alignment horizontal="center" vertical="center" wrapText="1"/>
      <protection locked="0"/>
    </xf>
    <xf numFmtId="3" fontId="11" fillId="0" borderId="114" xfId="103" applyNumberFormat="1" applyFont="1" applyBorder="1" applyAlignment="1" applyProtection="1">
      <alignment horizontal="center" vertical="center" wrapText="1"/>
      <protection locked="0"/>
    </xf>
    <xf numFmtId="0" fontId="7" fillId="0" borderId="13" xfId="103" applyFont="1" applyBorder="1" applyAlignment="1">
      <alignment horizontal="center"/>
    </xf>
    <xf numFmtId="3" fontId="11" fillId="0" borderId="28" xfId="103" applyNumberFormat="1" applyFont="1" applyBorder="1" applyAlignment="1" applyProtection="1">
      <alignment horizontal="center" vertical="center"/>
      <protection locked="0"/>
    </xf>
    <xf numFmtId="0" fontId="6" fillId="0" borderId="29" xfId="103" applyBorder="1" applyAlignment="1">
      <alignment horizontal="center" vertical="center"/>
    </xf>
    <xf numFmtId="0" fontId="8" fillId="3" borderId="10" xfId="103" applyFont="1" applyFill="1" applyBorder="1" applyAlignment="1">
      <alignment horizontal="left"/>
    </xf>
    <xf numFmtId="0" fontId="8" fillId="3" borderId="11" xfId="103" applyFont="1" applyFill="1" applyBorder="1" applyAlignment="1">
      <alignment horizontal="left"/>
    </xf>
    <xf numFmtId="0" fontId="10" fillId="3" borderId="26" xfId="103" applyFont="1" applyFill="1" applyBorder="1" applyAlignment="1">
      <alignment horizontal="center" vertical="center"/>
    </xf>
    <xf numFmtId="0" fontId="10" fillId="3" borderId="27" xfId="103" applyFont="1" applyFill="1" applyBorder="1" applyAlignment="1">
      <alignment horizontal="center" vertical="center" wrapText="1"/>
    </xf>
    <xf numFmtId="0" fontId="10" fillId="3" borderId="12" xfId="103" applyFont="1" applyFill="1" applyBorder="1" applyAlignment="1">
      <alignment horizontal="center" vertical="center" wrapText="1"/>
    </xf>
    <xf numFmtId="0" fontId="7" fillId="0" borderId="13" xfId="103" applyFont="1" applyBorder="1" applyAlignment="1">
      <alignment horizontal="left"/>
    </xf>
    <xf numFmtId="0" fontId="7" fillId="0" borderId="14" xfId="103" applyFont="1" applyBorder="1" applyAlignment="1">
      <alignment horizontal="left"/>
    </xf>
    <xf numFmtId="3" fontId="12" fillId="4" borderId="14" xfId="103" applyNumberFormat="1" applyFont="1" applyFill="1" applyBorder="1" applyAlignment="1" applyProtection="1">
      <alignment horizontal="center" vertical="center" wrapText="1"/>
      <protection locked="0"/>
    </xf>
    <xf numFmtId="3" fontId="12" fillId="4" borderId="17" xfId="10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03" applyFont="1" applyBorder="1" applyAlignment="1">
      <alignment horizontal="center"/>
    </xf>
    <xf numFmtId="0" fontId="7" fillId="0" borderId="2" xfId="103" applyFont="1" applyBorder="1" applyAlignment="1">
      <alignment horizontal="center"/>
    </xf>
    <xf numFmtId="0" fontId="8" fillId="0" borderId="4" xfId="103" applyFont="1" applyBorder="1" applyAlignment="1">
      <alignment horizontal="center" vertical="center" wrapText="1"/>
    </xf>
    <xf numFmtId="0" fontId="8" fillId="0" borderId="6" xfId="103" applyFont="1" applyBorder="1" applyAlignment="1">
      <alignment horizontal="center" vertical="center" wrapText="1"/>
    </xf>
    <xf numFmtId="0" fontId="10" fillId="3" borderId="11" xfId="103" applyFont="1" applyFill="1" applyBorder="1" applyAlignment="1">
      <alignment horizontal="center" vertical="center" wrapText="1"/>
    </xf>
    <xf numFmtId="0" fontId="11" fillId="0" borderId="25" xfId="103" applyFont="1" applyBorder="1" applyAlignment="1" applyProtection="1">
      <alignment horizontal="center" vertical="center" wrapText="1"/>
      <protection locked="0"/>
    </xf>
    <xf numFmtId="0" fontId="6" fillId="0" borderId="0" xfId="103"/>
    <xf numFmtId="0" fontId="12" fillId="0" borderId="63" xfId="103" applyFont="1" applyBorder="1" applyAlignment="1" applyProtection="1">
      <alignment horizontal="center" vertical="center"/>
      <protection hidden="1"/>
    </xf>
    <xf numFmtId="0" fontId="12" fillId="0" borderId="64" xfId="103" applyFont="1" applyBorder="1" applyAlignment="1" applyProtection="1">
      <alignment horizontal="center" vertical="center"/>
      <protection hidden="1"/>
    </xf>
    <xf numFmtId="10" fontId="16" fillId="0" borderId="64" xfId="103" applyNumberFormat="1" applyFont="1" applyBorder="1" applyAlignment="1">
      <alignment horizontal="center" vertical="center"/>
    </xf>
    <xf numFmtId="10" fontId="16" fillId="0" borderId="67" xfId="103" applyNumberFormat="1" applyFont="1" applyBorder="1" applyAlignment="1">
      <alignment horizontal="center" vertical="center"/>
    </xf>
    <xf numFmtId="10" fontId="17" fillId="2" borderId="64" xfId="103" applyNumberFormat="1" applyFont="1" applyFill="1" applyBorder="1" applyAlignment="1">
      <alignment horizontal="center" vertical="center"/>
    </xf>
    <xf numFmtId="10" fontId="17" fillId="2" borderId="67" xfId="103" applyNumberFormat="1" applyFont="1" applyFill="1" applyBorder="1" applyAlignment="1">
      <alignment horizontal="center" vertical="center"/>
    </xf>
    <xf numFmtId="0" fontId="18" fillId="0" borderId="63" xfId="103" applyFont="1" applyBorder="1" applyAlignment="1" applyProtection="1">
      <alignment horizontal="center" vertical="center"/>
      <protection hidden="1"/>
    </xf>
    <xf numFmtId="0" fontId="7" fillId="0" borderId="64" xfId="103" applyFont="1" applyBorder="1" applyAlignment="1" applyProtection="1">
      <alignment horizontal="center" vertical="center"/>
      <protection hidden="1"/>
    </xf>
    <xf numFmtId="0" fontId="7" fillId="0" borderId="66" xfId="103" applyFont="1" applyBorder="1" applyAlignment="1" applyProtection="1">
      <alignment horizontal="center" vertical="center"/>
      <protection hidden="1"/>
    </xf>
    <xf numFmtId="0" fontId="7" fillId="0" borderId="67" xfId="103" applyFont="1" applyBorder="1" applyAlignment="1" applyProtection="1">
      <alignment horizontal="center" vertical="center"/>
      <protection hidden="1"/>
    </xf>
    <xf numFmtId="10" fontId="17" fillId="2" borderId="4" xfId="103" applyNumberFormat="1" applyFont="1" applyFill="1" applyBorder="1" applyAlignment="1">
      <alignment horizontal="center" vertical="center"/>
    </xf>
    <xf numFmtId="10" fontId="17" fillId="2" borderId="6" xfId="103" applyNumberFormat="1" applyFont="1" applyFill="1" applyBorder="1" applyAlignment="1">
      <alignment horizontal="center" vertical="center"/>
    </xf>
    <xf numFmtId="10" fontId="17" fillId="2" borderId="72" xfId="103" applyNumberFormat="1" applyFont="1" applyFill="1" applyBorder="1" applyAlignment="1">
      <alignment horizontal="center" vertical="center"/>
    </xf>
    <xf numFmtId="10" fontId="17" fillId="2" borderId="75" xfId="103" applyNumberFormat="1" applyFont="1" applyFill="1" applyBorder="1" applyAlignment="1">
      <alignment horizontal="center" vertical="center"/>
    </xf>
    <xf numFmtId="10" fontId="17" fillId="2" borderId="73" xfId="103" applyNumberFormat="1" applyFont="1" applyFill="1" applyBorder="1" applyAlignment="1">
      <alignment horizontal="center" vertical="center"/>
    </xf>
    <xf numFmtId="10" fontId="17" fillId="2" borderId="76" xfId="103" applyNumberFormat="1" applyFont="1" applyFill="1" applyBorder="1" applyAlignment="1">
      <alignment horizontal="center" vertical="center"/>
    </xf>
    <xf numFmtId="0" fontId="7" fillId="0" borderId="63" xfId="103" applyFont="1" applyBorder="1" applyAlignment="1" applyProtection="1">
      <alignment horizontal="center" vertical="center"/>
      <protection hidden="1"/>
    </xf>
    <xf numFmtId="10" fontId="17" fillId="2" borderId="65" xfId="103" applyNumberFormat="1" applyFont="1" applyFill="1" applyBorder="1" applyAlignment="1">
      <alignment horizontal="center" vertical="center"/>
    </xf>
    <xf numFmtId="0" fontId="8" fillId="2" borderId="63" xfId="103" applyFont="1" applyFill="1" applyBorder="1" applyAlignment="1">
      <alignment horizontal="left"/>
    </xf>
    <xf numFmtId="0" fontId="8" fillId="2" borderId="64" xfId="103" applyFont="1" applyFill="1" applyBorder="1" applyAlignment="1">
      <alignment horizontal="left"/>
    </xf>
    <xf numFmtId="0" fontId="8" fillId="2" borderId="65" xfId="103" applyFont="1" applyFill="1" applyBorder="1" applyAlignment="1">
      <alignment horizontal="left"/>
    </xf>
    <xf numFmtId="0" fontId="8" fillId="3" borderId="63" xfId="103" applyFont="1" applyFill="1" applyBorder="1" applyAlignment="1">
      <alignment horizontal="center"/>
    </xf>
    <xf numFmtId="0" fontId="8" fillId="3" borderId="64" xfId="103" applyFont="1" applyFill="1" applyBorder="1" applyAlignment="1">
      <alignment horizontal="center"/>
    </xf>
    <xf numFmtId="0" fontId="10" fillId="3" borderId="64" xfId="103" applyFont="1" applyFill="1" applyBorder="1" applyAlignment="1">
      <alignment horizontal="center" vertical="center"/>
    </xf>
    <xf numFmtId="0" fontId="10" fillId="3" borderId="65" xfId="103" applyFont="1" applyFill="1" applyBorder="1" applyAlignment="1">
      <alignment horizontal="center" vertical="center"/>
    </xf>
    <xf numFmtId="0" fontId="16" fillId="0" borderId="4" xfId="103" applyFont="1" applyBorder="1" applyAlignment="1">
      <alignment horizontal="center" vertical="center"/>
    </xf>
    <xf numFmtId="0" fontId="16" fillId="0" borderId="71" xfId="103" applyFont="1" applyBorder="1" applyAlignment="1">
      <alignment horizontal="center" vertical="center"/>
    </xf>
    <xf numFmtId="0" fontId="16" fillId="0" borderId="72" xfId="103" applyFont="1" applyBorder="1" applyAlignment="1">
      <alignment horizontal="center" vertical="center"/>
    </xf>
    <xf numFmtId="0" fontId="16" fillId="0" borderId="70" xfId="103" applyFont="1" applyBorder="1" applyAlignment="1">
      <alignment horizontal="center" vertical="center"/>
    </xf>
    <xf numFmtId="0" fontId="16" fillId="0" borderId="73" xfId="103" applyFont="1" applyBorder="1" applyAlignment="1">
      <alignment horizontal="center" vertical="center"/>
    </xf>
    <xf numFmtId="0" fontId="16" fillId="0" borderId="74" xfId="103" applyFont="1" applyBorder="1" applyAlignment="1">
      <alignment horizontal="center" vertical="center"/>
    </xf>
    <xf numFmtId="0" fontId="17" fillId="2" borderId="4" xfId="103" applyFont="1" applyFill="1" applyBorder="1" applyAlignment="1">
      <alignment horizontal="center" vertical="center"/>
    </xf>
    <xf numFmtId="0" fontId="17" fillId="2" borderId="71" xfId="103" applyFont="1" applyFill="1" applyBorder="1" applyAlignment="1">
      <alignment horizontal="center" vertical="center"/>
    </xf>
    <xf numFmtId="0" fontId="17" fillId="2" borderId="72" xfId="103" applyFont="1" applyFill="1" applyBorder="1" applyAlignment="1">
      <alignment horizontal="center" vertical="center"/>
    </xf>
    <xf numFmtId="0" fontId="17" fillId="2" borderId="70" xfId="103" applyFont="1" applyFill="1" applyBorder="1" applyAlignment="1">
      <alignment horizontal="center" vertical="center"/>
    </xf>
    <xf numFmtId="0" fontId="17" fillId="2" borderId="73" xfId="103" applyFont="1" applyFill="1" applyBorder="1" applyAlignment="1">
      <alignment horizontal="center" vertical="center"/>
    </xf>
    <xf numFmtId="0" fontId="17" fillId="2" borderId="74" xfId="103" applyFont="1" applyFill="1" applyBorder="1" applyAlignment="1">
      <alignment horizontal="center" vertical="center"/>
    </xf>
    <xf numFmtId="0" fontId="11" fillId="0" borderId="63" xfId="103" applyFont="1" applyBorder="1" applyAlignment="1" applyProtection="1">
      <alignment horizontal="center" vertical="center"/>
      <protection hidden="1"/>
    </xf>
    <xf numFmtId="168" fontId="16" fillId="0" borderId="4" xfId="103" applyNumberFormat="1" applyFont="1" applyBorder="1" applyAlignment="1">
      <alignment horizontal="center" vertical="center"/>
    </xf>
    <xf numFmtId="168" fontId="16" fillId="0" borderId="71" xfId="103" applyNumberFormat="1" applyFont="1" applyBorder="1" applyAlignment="1">
      <alignment horizontal="center" vertical="center"/>
    </xf>
    <xf numFmtId="168" fontId="16" fillId="0" borderId="72" xfId="103" applyNumberFormat="1" applyFont="1" applyBorder="1" applyAlignment="1">
      <alignment horizontal="center" vertical="center"/>
    </xf>
    <xf numFmtId="168" fontId="16" fillId="0" borderId="70" xfId="103" applyNumberFormat="1" applyFont="1" applyBorder="1" applyAlignment="1">
      <alignment horizontal="center" vertical="center"/>
    </xf>
    <xf numFmtId="168" fontId="16" fillId="0" borderId="73" xfId="103" applyNumberFormat="1" applyFont="1" applyBorder="1" applyAlignment="1">
      <alignment horizontal="center" vertical="center"/>
    </xf>
    <xf numFmtId="168" fontId="16" fillId="0" borderId="74" xfId="103" applyNumberFormat="1" applyFont="1" applyBorder="1" applyAlignment="1">
      <alignment horizontal="center" vertical="center"/>
    </xf>
    <xf numFmtId="168" fontId="17" fillId="2" borderId="4" xfId="103" applyNumberFormat="1" applyFont="1" applyFill="1" applyBorder="1" applyAlignment="1">
      <alignment horizontal="center" vertical="center"/>
    </xf>
    <xf numFmtId="168" fontId="17" fillId="2" borderId="71" xfId="103" applyNumberFormat="1" applyFont="1" applyFill="1" applyBorder="1" applyAlignment="1">
      <alignment horizontal="center" vertical="center"/>
    </xf>
    <xf numFmtId="168" fontId="17" fillId="2" borderId="72" xfId="103" applyNumberFormat="1" applyFont="1" applyFill="1" applyBorder="1" applyAlignment="1">
      <alignment horizontal="center" vertical="center"/>
    </xf>
    <xf numFmtId="168" fontId="17" fillId="2" borderId="70" xfId="103" applyNumberFormat="1" applyFont="1" applyFill="1" applyBorder="1" applyAlignment="1">
      <alignment horizontal="center" vertical="center"/>
    </xf>
    <xf numFmtId="168" fontId="17" fillId="2" borderId="73" xfId="103" applyNumberFormat="1" applyFont="1" applyFill="1" applyBorder="1" applyAlignment="1">
      <alignment horizontal="center" vertical="center"/>
    </xf>
    <xf numFmtId="168" fontId="17" fillId="2" borderId="74" xfId="103" applyNumberFormat="1" applyFont="1" applyFill="1" applyBorder="1" applyAlignment="1">
      <alignment horizontal="center" vertical="center"/>
    </xf>
    <xf numFmtId="168" fontId="16" fillId="0" borderId="64" xfId="103" applyNumberFormat="1" applyFont="1" applyBorder="1" applyAlignment="1">
      <alignment horizontal="center" vertical="center"/>
    </xf>
    <xf numFmtId="168" fontId="16" fillId="0" borderId="65" xfId="103" applyNumberFormat="1" applyFont="1" applyBorder="1" applyAlignment="1">
      <alignment horizontal="center" vertical="center"/>
    </xf>
    <xf numFmtId="168" fontId="17" fillId="2" borderId="64" xfId="103" applyNumberFormat="1" applyFont="1" applyFill="1" applyBorder="1" applyAlignment="1">
      <alignment horizontal="center" vertical="center"/>
    </xf>
    <xf numFmtId="168" fontId="17" fillId="2" borderId="65" xfId="103" applyNumberFormat="1" applyFont="1" applyFill="1" applyBorder="1" applyAlignment="1">
      <alignment horizontal="center" vertical="center"/>
    </xf>
    <xf numFmtId="0" fontId="11" fillId="0" borderId="66" xfId="103" applyFont="1" applyBorder="1" applyAlignment="1" applyProtection="1">
      <alignment horizontal="left" vertical="center" wrapText="1"/>
      <protection hidden="1"/>
    </xf>
    <xf numFmtId="0" fontId="11" fillId="0" borderId="67" xfId="103" applyFont="1" applyBorder="1" applyAlignment="1" applyProtection="1">
      <alignment horizontal="left" vertical="center" wrapText="1"/>
      <protection hidden="1"/>
    </xf>
    <xf numFmtId="168" fontId="10" fillId="0" borderId="31" xfId="103" applyNumberFormat="1" applyFont="1" applyBorder="1" applyAlignment="1" applyProtection="1">
      <alignment horizontal="center" vertical="center"/>
      <protection locked="0"/>
    </xf>
    <xf numFmtId="168" fontId="10" fillId="0" borderId="59" xfId="103" applyNumberFormat="1" applyFont="1" applyBorder="1" applyAlignment="1" applyProtection="1">
      <alignment horizontal="center" vertical="center"/>
      <protection locked="0"/>
    </xf>
    <xf numFmtId="168" fontId="10" fillId="0" borderId="67" xfId="103" applyNumberFormat="1" applyFont="1" applyBorder="1" applyAlignment="1" applyProtection="1">
      <alignment horizontal="center" vertical="center"/>
      <protection locked="0"/>
    </xf>
    <xf numFmtId="168" fontId="10" fillId="0" borderId="68" xfId="103" applyNumberFormat="1" applyFont="1" applyBorder="1" applyAlignment="1" applyProtection="1">
      <alignment horizontal="center" vertical="center"/>
      <protection locked="0"/>
    </xf>
    <xf numFmtId="168" fontId="10" fillId="2" borderId="67" xfId="103" applyNumberFormat="1" applyFont="1" applyFill="1" applyBorder="1" applyAlignment="1" applyProtection="1">
      <alignment horizontal="center" vertical="center"/>
      <protection locked="0"/>
    </xf>
    <xf numFmtId="168" fontId="10" fillId="2" borderId="68" xfId="103" applyNumberFormat="1" applyFont="1" applyFill="1" applyBorder="1" applyAlignment="1" applyProtection="1">
      <alignment horizontal="center" vertical="center"/>
      <protection locked="0"/>
    </xf>
    <xf numFmtId="0" fontId="8" fillId="0" borderId="60" xfId="103" applyFont="1" applyBorder="1" applyAlignment="1">
      <alignment horizontal="center" vertical="center" wrapText="1"/>
    </xf>
    <xf numFmtId="0" fontId="8" fillId="0" borderId="61" xfId="103" applyFont="1" applyBorder="1" applyAlignment="1">
      <alignment horizontal="center" vertical="center" wrapText="1"/>
    </xf>
    <xf numFmtId="0" fontId="8" fillId="0" borderId="62" xfId="103" applyFont="1" applyBorder="1" applyAlignment="1">
      <alignment horizontal="center" vertical="center" wrapText="1"/>
    </xf>
    <xf numFmtId="0" fontId="11" fillId="0" borderId="63" xfId="103" applyFont="1" applyBorder="1" applyAlignment="1" applyProtection="1">
      <alignment horizontal="left" vertical="center" wrapText="1"/>
      <protection hidden="1"/>
    </xf>
    <xf numFmtId="0" fontId="11" fillId="0" borderId="64" xfId="103" applyFont="1" applyBorder="1" applyAlignment="1" applyProtection="1">
      <alignment horizontal="left" vertical="center" wrapText="1"/>
      <protection hidden="1"/>
    </xf>
    <xf numFmtId="168" fontId="10" fillId="0" borderId="64" xfId="103" applyNumberFormat="1" applyFont="1" applyBorder="1" applyAlignment="1" applyProtection="1">
      <alignment horizontal="center" vertical="center"/>
      <protection locked="0"/>
    </xf>
    <xf numFmtId="168" fontId="10" fillId="0" borderId="65" xfId="103" applyNumberFormat="1" applyFont="1" applyBorder="1" applyAlignment="1" applyProtection="1">
      <alignment horizontal="center" vertical="center"/>
      <protection locked="0"/>
    </xf>
    <xf numFmtId="168" fontId="10" fillId="2" borderId="64" xfId="103" applyNumberFormat="1" applyFont="1" applyFill="1" applyBorder="1" applyAlignment="1" applyProtection="1">
      <alignment horizontal="center" vertical="center"/>
      <protection locked="0"/>
    </xf>
    <xf numFmtId="168" fontId="10" fillId="2" borderId="65" xfId="103" applyNumberFormat="1" applyFont="1" applyFill="1" applyBorder="1" applyAlignment="1" applyProtection="1">
      <alignment horizontal="center" vertical="center"/>
      <protection locked="0"/>
    </xf>
    <xf numFmtId="0" fontId="11" fillId="0" borderId="64" xfId="103" applyFont="1" applyBorder="1" applyAlignment="1" applyProtection="1">
      <alignment horizontal="left" vertical="center"/>
      <protection hidden="1"/>
    </xf>
    <xf numFmtId="0" fontId="12" fillId="3" borderId="66" xfId="103" applyFont="1" applyFill="1" applyBorder="1" applyAlignment="1" applyProtection="1">
      <alignment horizontal="left" vertical="center"/>
      <protection hidden="1"/>
    </xf>
    <xf numFmtId="0" fontId="12" fillId="3" borderId="67" xfId="103" applyFont="1" applyFill="1" applyBorder="1" applyAlignment="1" applyProtection="1">
      <alignment horizontal="left" vertical="center"/>
      <protection hidden="1"/>
    </xf>
    <xf numFmtId="0" fontId="8" fillId="2" borderId="60" xfId="103" applyFont="1" applyFill="1" applyBorder="1" applyAlignment="1">
      <alignment horizontal="center"/>
    </xf>
    <xf numFmtId="0" fontId="8" fillId="2" borderId="61" xfId="103" applyFont="1" applyFill="1" applyBorder="1" applyAlignment="1">
      <alignment horizontal="center"/>
    </xf>
    <xf numFmtId="0" fontId="8" fillId="2" borderId="62" xfId="103" applyFont="1" applyFill="1" applyBorder="1" applyAlignment="1">
      <alignment horizontal="center"/>
    </xf>
    <xf numFmtId="0" fontId="12" fillId="3" borderId="63" xfId="103" applyFont="1" applyFill="1" applyBorder="1" applyAlignment="1" applyProtection="1">
      <alignment horizontal="left" vertical="center"/>
      <protection hidden="1"/>
    </xf>
    <xf numFmtId="0" fontId="12" fillId="3" borderId="64" xfId="103" applyFont="1" applyFill="1" applyBorder="1" applyAlignment="1" applyProtection="1">
      <alignment horizontal="left" vertical="center"/>
      <protection hidden="1"/>
    </xf>
    <xf numFmtId="0" fontId="8" fillId="3" borderId="63" xfId="103" applyFont="1" applyFill="1" applyBorder="1" applyAlignment="1" applyProtection="1">
      <alignment horizontal="center" vertical="center"/>
      <protection hidden="1"/>
    </xf>
    <xf numFmtId="0" fontId="8" fillId="3" borderId="64" xfId="103" applyFont="1" applyFill="1" applyBorder="1" applyAlignment="1" applyProtection="1">
      <alignment horizontal="center" vertical="center"/>
      <protection hidden="1"/>
    </xf>
    <xf numFmtId="0" fontId="11" fillId="0" borderId="63" xfId="103" applyFont="1" applyBorder="1" applyAlignment="1" applyProtection="1">
      <alignment horizontal="left" vertical="center"/>
      <protection hidden="1"/>
    </xf>
    <xf numFmtId="0" fontId="7" fillId="3" borderId="63" xfId="103" applyFont="1" applyFill="1" applyBorder="1" applyAlignment="1" applyProtection="1">
      <alignment horizontal="center" vertical="center"/>
      <protection hidden="1"/>
    </xf>
    <xf numFmtId="0" fontId="7" fillId="3" borderId="64" xfId="103" applyFont="1" applyFill="1" applyBorder="1" applyAlignment="1" applyProtection="1">
      <alignment horizontal="center" vertical="center"/>
      <protection hidden="1"/>
    </xf>
    <xf numFmtId="0" fontId="7" fillId="0" borderId="60" xfId="103" applyFont="1" applyBorder="1" applyAlignment="1">
      <alignment horizontal="center"/>
    </xf>
    <xf numFmtId="0" fontId="7" fillId="0" borderId="61" xfId="103" applyFont="1" applyBorder="1" applyAlignment="1">
      <alignment horizontal="center"/>
    </xf>
    <xf numFmtId="0" fontId="8" fillId="0" borderId="63" xfId="103" applyFont="1" applyBorder="1" applyAlignment="1">
      <alignment horizontal="center" vertical="center" wrapText="1"/>
    </xf>
    <xf numFmtId="0" fontId="8" fillId="0" borderId="64" xfId="103" applyFont="1" applyBorder="1" applyAlignment="1">
      <alignment horizontal="center" vertical="center" wrapText="1"/>
    </xf>
    <xf numFmtId="0" fontId="8" fillId="0" borderId="65" xfId="103" applyFont="1" applyBorder="1" applyAlignment="1">
      <alignment horizontal="center" vertical="center" wrapText="1"/>
    </xf>
    <xf numFmtId="0" fontId="8" fillId="2" borderId="63" xfId="103" applyFont="1" applyFill="1" applyBorder="1" applyAlignment="1">
      <alignment horizontal="center"/>
    </xf>
    <xf numFmtId="0" fontId="8" fillId="2" borderId="64" xfId="103" applyFont="1" applyFill="1" applyBorder="1" applyAlignment="1">
      <alignment horizontal="center"/>
    </xf>
    <xf numFmtId="0" fontId="8" fillId="2" borderId="65" xfId="103" applyFont="1" applyFill="1" applyBorder="1" applyAlignment="1">
      <alignment horizontal="center"/>
    </xf>
    <xf numFmtId="0" fontId="15" fillId="3" borderId="63" xfId="103" applyFont="1" applyFill="1" applyBorder="1" applyAlignment="1" applyProtection="1">
      <alignment horizontal="center" vertical="center"/>
      <protection hidden="1"/>
    </xf>
    <xf numFmtId="0" fontId="15" fillId="3" borderId="64" xfId="103" applyFont="1" applyFill="1" applyBorder="1" applyAlignment="1" applyProtection="1">
      <alignment horizontal="center" vertical="center"/>
      <protection hidden="1"/>
    </xf>
    <xf numFmtId="0" fontId="10" fillId="3" borderId="63" xfId="103" applyFont="1" applyFill="1" applyBorder="1" applyAlignment="1" applyProtection="1">
      <alignment horizontal="center" vertical="center"/>
      <protection hidden="1"/>
    </xf>
    <xf numFmtId="0" fontId="10" fillId="3" borderId="64" xfId="103" applyFont="1" applyFill="1" applyBorder="1" applyAlignment="1" applyProtection="1">
      <alignment horizontal="center" vertical="center"/>
      <protection hidden="1"/>
    </xf>
  </cellXfs>
  <cellStyles count="106"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Euro" xfId="3" xr:uid="{00000000-0005-0000-0000-000060000000}"/>
    <cellStyle name="Migliaia" xfId="104" builtinId="3"/>
    <cellStyle name="Migliaia [0] 2" xfId="4" xr:uid="{00000000-0005-0000-0000-000062000000}"/>
    <cellStyle name="Normale" xfId="0" builtinId="0"/>
    <cellStyle name="Normale 2" xfId="1" xr:uid="{00000000-0005-0000-0000-000064000000}"/>
    <cellStyle name="Normale 3" xfId="2" xr:uid="{00000000-0005-0000-0000-000065000000}"/>
    <cellStyle name="Normale 4" xfId="5" xr:uid="{00000000-0005-0000-0000-000066000000}"/>
    <cellStyle name="Normale 5" xfId="103" xr:uid="{00000000-0005-0000-0000-000067000000}"/>
    <cellStyle name="Valuta" xfId="105" builtinId="4"/>
    <cellStyle name="Währung" xfId="6" xr:uid="{00000000-0005-0000-0000-000069000000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Elisabetta\Temporary%20Internet%20Files\OLK7\OBJ_rev2.11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CONTABILITA'/PERFORMANCE/2023_consuntivo/consuntivo%202023.xls" TargetMode="External"/><Relationship Id="rId2" Type="http://schemas.openxmlformats.org/officeDocument/2006/relationships/externalLinkPath" Target="file:///S:\CONTABILITA'\PERFORMANCE\2023_consuntivo\consuntivo%202023.xls" TargetMode="External"/><Relationship Id="rId1" Type="http://schemas.openxmlformats.org/officeDocument/2006/relationships/externalLinkPath" Target="/CONTABILITA'/PERFORMANCE/2023_consuntivo/consuntivo%202023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CONTABILITA'/PERFORMANCE/2022_consuntivo/consuntivo%202022.xls" TargetMode="External"/><Relationship Id="rId2" Type="http://schemas.openxmlformats.org/officeDocument/2006/relationships/externalLinkPath" Target="file:///S:\CONTABILITA'\PERFORMANCE\2022_consuntivo\consuntivo%202022.xls" TargetMode="External"/><Relationship Id="rId1" Type="http://schemas.openxmlformats.org/officeDocument/2006/relationships/externalLinkPath" Target="/CONTABILITA'/PERFORMANCE/2022_consuntivo/consuntiv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_cop"/>
      <sheetName val="m_obj"/>
      <sheetName val="db1"/>
      <sheetName val="Cop"/>
    </sheetNames>
    <sheetDataSet>
      <sheetData sheetId="0"/>
      <sheetData sheetId="1"/>
      <sheetData sheetId="2">
        <row r="2">
          <cell r="B2" t="str">
            <v>AREA 1 PROVA</v>
          </cell>
          <cell r="C2" t="str">
            <v>Nome e cognome</v>
          </cell>
          <cell r="E2" t="str">
            <v>SVIL</v>
          </cell>
        </row>
        <row r="3">
          <cell r="E3" t="str">
            <v>S</v>
          </cell>
        </row>
        <row r="4">
          <cell r="E4" t="str">
            <v>PROC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Organizzazione"/>
      <sheetName val="Caratteristiche"/>
      <sheetName val="Economico Patrimoniale"/>
      <sheetName val="Missione Programma"/>
      <sheetName val="Foglio1"/>
    </sheetNames>
    <sheetDataSet>
      <sheetData sheetId="0"/>
      <sheetData sheetId="1"/>
      <sheetData sheetId="2">
        <row r="20">
          <cell r="G20">
            <v>1873390.4</v>
          </cell>
          <cell r="I20">
            <v>1961265.58</v>
          </cell>
          <cell r="K20">
            <v>2003125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Organizzazione"/>
      <sheetName val="Caratteristiche"/>
      <sheetName val="Economico Patrimoniale"/>
      <sheetName val="Missione Programma"/>
    </sheetNames>
    <sheetDataSet>
      <sheetData sheetId="0"/>
      <sheetData sheetId="1">
        <row r="5">
          <cell r="G5">
            <v>3101</v>
          </cell>
          <cell r="I5">
            <v>3099</v>
          </cell>
          <cell r="K5">
            <v>3086</v>
          </cell>
          <cell r="M5">
            <v>3102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zoomScaleNormal="100" workbookViewId="0">
      <selection activeCell="N27" sqref="N27"/>
    </sheetView>
  </sheetViews>
  <sheetFormatPr defaultRowHeight="12.75" x14ac:dyDescent="0.2"/>
  <cols>
    <col min="1" max="7" width="9.140625" style="3"/>
    <col min="8" max="8" width="10.140625" style="3" bestFit="1" customWidth="1"/>
    <col min="9" max="9" width="9.140625" style="3"/>
    <col min="10" max="10" width="9.7109375" style="3" customWidth="1"/>
    <col min="11" max="11" width="11.42578125" style="3" customWidth="1"/>
    <col min="12" max="12" width="13.85546875" style="3" customWidth="1"/>
    <col min="13" max="13" width="9.140625" style="3"/>
    <col min="14" max="14" width="19" style="3" bestFit="1" customWidth="1"/>
    <col min="15" max="15" width="10.140625" style="3" bestFit="1" customWidth="1"/>
    <col min="16" max="16" width="9.140625" style="3"/>
    <col min="17" max="17" width="17.28515625" style="3" bestFit="1" customWidth="1"/>
    <col min="18" max="263" width="9.140625" style="3"/>
    <col min="264" max="264" width="10.140625" style="3" bestFit="1" customWidth="1"/>
    <col min="265" max="265" width="9.140625" style="3"/>
    <col min="266" max="266" width="9.7109375" style="3" customWidth="1"/>
    <col min="267" max="267" width="11.42578125" style="3" customWidth="1"/>
    <col min="268" max="268" width="13.85546875" style="3" customWidth="1"/>
    <col min="269" max="269" width="9.140625" style="3"/>
    <col min="270" max="270" width="19" style="3" bestFit="1" customWidth="1"/>
    <col min="271" max="271" width="10.140625" style="3" bestFit="1" customWidth="1"/>
    <col min="272" max="272" width="9.140625" style="3"/>
    <col min="273" max="273" width="17.28515625" style="3" bestFit="1" customWidth="1"/>
    <col min="274" max="519" width="9.140625" style="3"/>
    <col min="520" max="520" width="10.140625" style="3" bestFit="1" customWidth="1"/>
    <col min="521" max="521" width="9.140625" style="3"/>
    <col min="522" max="522" width="9.7109375" style="3" customWidth="1"/>
    <col min="523" max="523" width="11.42578125" style="3" customWidth="1"/>
    <col min="524" max="524" width="13.85546875" style="3" customWidth="1"/>
    <col min="525" max="525" width="9.140625" style="3"/>
    <col min="526" max="526" width="19" style="3" bestFit="1" customWidth="1"/>
    <col min="527" max="527" width="10.140625" style="3" bestFit="1" customWidth="1"/>
    <col min="528" max="528" width="9.140625" style="3"/>
    <col min="529" max="529" width="17.28515625" style="3" bestFit="1" customWidth="1"/>
    <col min="530" max="775" width="9.140625" style="3"/>
    <col min="776" max="776" width="10.140625" style="3" bestFit="1" customWidth="1"/>
    <col min="777" max="777" width="9.140625" style="3"/>
    <col min="778" max="778" width="9.7109375" style="3" customWidth="1"/>
    <col min="779" max="779" width="11.42578125" style="3" customWidth="1"/>
    <col min="780" max="780" width="13.85546875" style="3" customWidth="1"/>
    <col min="781" max="781" width="9.140625" style="3"/>
    <col min="782" max="782" width="19" style="3" bestFit="1" customWidth="1"/>
    <col min="783" max="783" width="10.140625" style="3" bestFit="1" customWidth="1"/>
    <col min="784" max="784" width="9.140625" style="3"/>
    <col min="785" max="785" width="17.28515625" style="3" bestFit="1" customWidth="1"/>
    <col min="786" max="1031" width="9.140625" style="3"/>
    <col min="1032" max="1032" width="10.140625" style="3" bestFit="1" customWidth="1"/>
    <col min="1033" max="1033" width="9.140625" style="3"/>
    <col min="1034" max="1034" width="9.7109375" style="3" customWidth="1"/>
    <col min="1035" max="1035" width="11.42578125" style="3" customWidth="1"/>
    <col min="1036" max="1036" width="13.85546875" style="3" customWidth="1"/>
    <col min="1037" max="1037" width="9.140625" style="3"/>
    <col min="1038" max="1038" width="19" style="3" bestFit="1" customWidth="1"/>
    <col min="1039" max="1039" width="10.140625" style="3" bestFit="1" customWidth="1"/>
    <col min="1040" max="1040" width="9.140625" style="3"/>
    <col min="1041" max="1041" width="17.28515625" style="3" bestFit="1" customWidth="1"/>
    <col min="1042" max="1287" width="9.140625" style="3"/>
    <col min="1288" max="1288" width="10.140625" style="3" bestFit="1" customWidth="1"/>
    <col min="1289" max="1289" width="9.140625" style="3"/>
    <col min="1290" max="1290" width="9.7109375" style="3" customWidth="1"/>
    <col min="1291" max="1291" width="11.42578125" style="3" customWidth="1"/>
    <col min="1292" max="1292" width="13.85546875" style="3" customWidth="1"/>
    <col min="1293" max="1293" width="9.140625" style="3"/>
    <col min="1294" max="1294" width="19" style="3" bestFit="1" customWidth="1"/>
    <col min="1295" max="1295" width="10.140625" style="3" bestFit="1" customWidth="1"/>
    <col min="1296" max="1296" width="9.140625" style="3"/>
    <col min="1297" max="1297" width="17.28515625" style="3" bestFit="1" customWidth="1"/>
    <col min="1298" max="1543" width="9.140625" style="3"/>
    <col min="1544" max="1544" width="10.140625" style="3" bestFit="1" customWidth="1"/>
    <col min="1545" max="1545" width="9.140625" style="3"/>
    <col min="1546" max="1546" width="9.7109375" style="3" customWidth="1"/>
    <col min="1547" max="1547" width="11.42578125" style="3" customWidth="1"/>
    <col min="1548" max="1548" width="13.85546875" style="3" customWidth="1"/>
    <col min="1549" max="1549" width="9.140625" style="3"/>
    <col min="1550" max="1550" width="19" style="3" bestFit="1" customWidth="1"/>
    <col min="1551" max="1551" width="10.140625" style="3" bestFit="1" customWidth="1"/>
    <col min="1552" max="1552" width="9.140625" style="3"/>
    <col min="1553" max="1553" width="17.28515625" style="3" bestFit="1" customWidth="1"/>
    <col min="1554" max="1799" width="9.140625" style="3"/>
    <col min="1800" max="1800" width="10.140625" style="3" bestFit="1" customWidth="1"/>
    <col min="1801" max="1801" width="9.140625" style="3"/>
    <col min="1802" max="1802" width="9.7109375" style="3" customWidth="1"/>
    <col min="1803" max="1803" width="11.42578125" style="3" customWidth="1"/>
    <col min="1804" max="1804" width="13.85546875" style="3" customWidth="1"/>
    <col min="1805" max="1805" width="9.140625" style="3"/>
    <col min="1806" max="1806" width="19" style="3" bestFit="1" customWidth="1"/>
    <col min="1807" max="1807" width="10.140625" style="3" bestFit="1" customWidth="1"/>
    <col min="1808" max="1808" width="9.140625" style="3"/>
    <col min="1809" max="1809" width="17.28515625" style="3" bestFit="1" customWidth="1"/>
    <col min="1810" max="2055" width="9.140625" style="3"/>
    <col min="2056" max="2056" width="10.140625" style="3" bestFit="1" customWidth="1"/>
    <col min="2057" max="2057" width="9.140625" style="3"/>
    <col min="2058" max="2058" width="9.7109375" style="3" customWidth="1"/>
    <col min="2059" max="2059" width="11.42578125" style="3" customWidth="1"/>
    <col min="2060" max="2060" width="13.85546875" style="3" customWidth="1"/>
    <col min="2061" max="2061" width="9.140625" style="3"/>
    <col min="2062" max="2062" width="19" style="3" bestFit="1" customWidth="1"/>
    <col min="2063" max="2063" width="10.140625" style="3" bestFit="1" customWidth="1"/>
    <col min="2064" max="2064" width="9.140625" style="3"/>
    <col min="2065" max="2065" width="17.28515625" style="3" bestFit="1" customWidth="1"/>
    <col min="2066" max="2311" width="9.140625" style="3"/>
    <col min="2312" max="2312" width="10.140625" style="3" bestFit="1" customWidth="1"/>
    <col min="2313" max="2313" width="9.140625" style="3"/>
    <col min="2314" max="2314" width="9.7109375" style="3" customWidth="1"/>
    <col min="2315" max="2315" width="11.42578125" style="3" customWidth="1"/>
    <col min="2316" max="2316" width="13.85546875" style="3" customWidth="1"/>
    <col min="2317" max="2317" width="9.140625" style="3"/>
    <col min="2318" max="2318" width="19" style="3" bestFit="1" customWidth="1"/>
    <col min="2319" max="2319" width="10.140625" style="3" bestFit="1" customWidth="1"/>
    <col min="2320" max="2320" width="9.140625" style="3"/>
    <col min="2321" max="2321" width="17.28515625" style="3" bestFit="1" customWidth="1"/>
    <col min="2322" max="2567" width="9.140625" style="3"/>
    <col min="2568" max="2568" width="10.140625" style="3" bestFit="1" customWidth="1"/>
    <col min="2569" max="2569" width="9.140625" style="3"/>
    <col min="2570" max="2570" width="9.7109375" style="3" customWidth="1"/>
    <col min="2571" max="2571" width="11.42578125" style="3" customWidth="1"/>
    <col min="2572" max="2572" width="13.85546875" style="3" customWidth="1"/>
    <col min="2573" max="2573" width="9.140625" style="3"/>
    <col min="2574" max="2574" width="19" style="3" bestFit="1" customWidth="1"/>
    <col min="2575" max="2575" width="10.140625" style="3" bestFit="1" customWidth="1"/>
    <col min="2576" max="2576" width="9.140625" style="3"/>
    <col min="2577" max="2577" width="17.28515625" style="3" bestFit="1" customWidth="1"/>
    <col min="2578" max="2823" width="9.140625" style="3"/>
    <col min="2824" max="2824" width="10.140625" style="3" bestFit="1" customWidth="1"/>
    <col min="2825" max="2825" width="9.140625" style="3"/>
    <col min="2826" max="2826" width="9.7109375" style="3" customWidth="1"/>
    <col min="2827" max="2827" width="11.42578125" style="3" customWidth="1"/>
    <col min="2828" max="2828" width="13.85546875" style="3" customWidth="1"/>
    <col min="2829" max="2829" width="9.140625" style="3"/>
    <col min="2830" max="2830" width="19" style="3" bestFit="1" customWidth="1"/>
    <col min="2831" max="2831" width="10.140625" style="3" bestFit="1" customWidth="1"/>
    <col min="2832" max="2832" width="9.140625" style="3"/>
    <col min="2833" max="2833" width="17.28515625" style="3" bestFit="1" customWidth="1"/>
    <col min="2834" max="3079" width="9.140625" style="3"/>
    <col min="3080" max="3080" width="10.140625" style="3" bestFit="1" customWidth="1"/>
    <col min="3081" max="3081" width="9.140625" style="3"/>
    <col min="3082" max="3082" width="9.7109375" style="3" customWidth="1"/>
    <col min="3083" max="3083" width="11.42578125" style="3" customWidth="1"/>
    <col min="3084" max="3084" width="13.85546875" style="3" customWidth="1"/>
    <col min="3085" max="3085" width="9.140625" style="3"/>
    <col min="3086" max="3086" width="19" style="3" bestFit="1" customWidth="1"/>
    <col min="3087" max="3087" width="10.140625" style="3" bestFit="1" customWidth="1"/>
    <col min="3088" max="3088" width="9.140625" style="3"/>
    <col min="3089" max="3089" width="17.28515625" style="3" bestFit="1" customWidth="1"/>
    <col min="3090" max="3335" width="9.140625" style="3"/>
    <col min="3336" max="3336" width="10.140625" style="3" bestFit="1" customWidth="1"/>
    <col min="3337" max="3337" width="9.140625" style="3"/>
    <col min="3338" max="3338" width="9.7109375" style="3" customWidth="1"/>
    <col min="3339" max="3339" width="11.42578125" style="3" customWidth="1"/>
    <col min="3340" max="3340" width="13.85546875" style="3" customWidth="1"/>
    <col min="3341" max="3341" width="9.140625" style="3"/>
    <col min="3342" max="3342" width="19" style="3" bestFit="1" customWidth="1"/>
    <col min="3343" max="3343" width="10.140625" style="3" bestFit="1" customWidth="1"/>
    <col min="3344" max="3344" width="9.140625" style="3"/>
    <col min="3345" max="3345" width="17.28515625" style="3" bestFit="1" customWidth="1"/>
    <col min="3346" max="3591" width="9.140625" style="3"/>
    <col min="3592" max="3592" width="10.140625" style="3" bestFit="1" customWidth="1"/>
    <col min="3593" max="3593" width="9.140625" style="3"/>
    <col min="3594" max="3594" width="9.7109375" style="3" customWidth="1"/>
    <col min="3595" max="3595" width="11.42578125" style="3" customWidth="1"/>
    <col min="3596" max="3596" width="13.85546875" style="3" customWidth="1"/>
    <col min="3597" max="3597" width="9.140625" style="3"/>
    <col min="3598" max="3598" width="19" style="3" bestFit="1" customWidth="1"/>
    <col min="3599" max="3599" width="10.140625" style="3" bestFit="1" customWidth="1"/>
    <col min="3600" max="3600" width="9.140625" style="3"/>
    <col min="3601" max="3601" width="17.28515625" style="3" bestFit="1" customWidth="1"/>
    <col min="3602" max="3847" width="9.140625" style="3"/>
    <col min="3848" max="3848" width="10.140625" style="3" bestFit="1" customWidth="1"/>
    <col min="3849" max="3849" width="9.140625" style="3"/>
    <col min="3850" max="3850" width="9.7109375" style="3" customWidth="1"/>
    <col min="3851" max="3851" width="11.42578125" style="3" customWidth="1"/>
    <col min="3852" max="3852" width="13.85546875" style="3" customWidth="1"/>
    <col min="3853" max="3853" width="9.140625" style="3"/>
    <col min="3854" max="3854" width="19" style="3" bestFit="1" customWidth="1"/>
    <col min="3855" max="3855" width="10.140625" style="3" bestFit="1" customWidth="1"/>
    <col min="3856" max="3856" width="9.140625" style="3"/>
    <col min="3857" max="3857" width="17.28515625" style="3" bestFit="1" customWidth="1"/>
    <col min="3858" max="4103" width="9.140625" style="3"/>
    <col min="4104" max="4104" width="10.140625" style="3" bestFit="1" customWidth="1"/>
    <col min="4105" max="4105" width="9.140625" style="3"/>
    <col min="4106" max="4106" width="9.7109375" style="3" customWidth="1"/>
    <col min="4107" max="4107" width="11.42578125" style="3" customWidth="1"/>
    <col min="4108" max="4108" width="13.85546875" style="3" customWidth="1"/>
    <col min="4109" max="4109" width="9.140625" style="3"/>
    <col min="4110" max="4110" width="19" style="3" bestFit="1" customWidth="1"/>
    <col min="4111" max="4111" width="10.140625" style="3" bestFit="1" customWidth="1"/>
    <col min="4112" max="4112" width="9.140625" style="3"/>
    <col min="4113" max="4113" width="17.28515625" style="3" bestFit="1" customWidth="1"/>
    <col min="4114" max="4359" width="9.140625" style="3"/>
    <col min="4360" max="4360" width="10.140625" style="3" bestFit="1" customWidth="1"/>
    <col min="4361" max="4361" width="9.140625" style="3"/>
    <col min="4362" max="4362" width="9.7109375" style="3" customWidth="1"/>
    <col min="4363" max="4363" width="11.42578125" style="3" customWidth="1"/>
    <col min="4364" max="4364" width="13.85546875" style="3" customWidth="1"/>
    <col min="4365" max="4365" width="9.140625" style="3"/>
    <col min="4366" max="4366" width="19" style="3" bestFit="1" customWidth="1"/>
    <col min="4367" max="4367" width="10.140625" style="3" bestFit="1" customWidth="1"/>
    <col min="4368" max="4368" width="9.140625" style="3"/>
    <col min="4369" max="4369" width="17.28515625" style="3" bestFit="1" customWidth="1"/>
    <col min="4370" max="4615" width="9.140625" style="3"/>
    <col min="4616" max="4616" width="10.140625" style="3" bestFit="1" customWidth="1"/>
    <col min="4617" max="4617" width="9.140625" style="3"/>
    <col min="4618" max="4618" width="9.7109375" style="3" customWidth="1"/>
    <col min="4619" max="4619" width="11.42578125" style="3" customWidth="1"/>
    <col min="4620" max="4620" width="13.85546875" style="3" customWidth="1"/>
    <col min="4621" max="4621" width="9.140625" style="3"/>
    <col min="4622" max="4622" width="19" style="3" bestFit="1" customWidth="1"/>
    <col min="4623" max="4623" width="10.140625" style="3" bestFit="1" customWidth="1"/>
    <col min="4624" max="4624" width="9.140625" style="3"/>
    <col min="4625" max="4625" width="17.28515625" style="3" bestFit="1" customWidth="1"/>
    <col min="4626" max="4871" width="9.140625" style="3"/>
    <col min="4872" max="4872" width="10.140625" style="3" bestFit="1" customWidth="1"/>
    <col min="4873" max="4873" width="9.140625" style="3"/>
    <col min="4874" max="4874" width="9.7109375" style="3" customWidth="1"/>
    <col min="4875" max="4875" width="11.42578125" style="3" customWidth="1"/>
    <col min="4876" max="4876" width="13.85546875" style="3" customWidth="1"/>
    <col min="4877" max="4877" width="9.140625" style="3"/>
    <col min="4878" max="4878" width="19" style="3" bestFit="1" customWidth="1"/>
    <col min="4879" max="4879" width="10.140625" style="3" bestFit="1" customWidth="1"/>
    <col min="4880" max="4880" width="9.140625" style="3"/>
    <col min="4881" max="4881" width="17.28515625" style="3" bestFit="1" customWidth="1"/>
    <col min="4882" max="5127" width="9.140625" style="3"/>
    <col min="5128" max="5128" width="10.140625" style="3" bestFit="1" customWidth="1"/>
    <col min="5129" max="5129" width="9.140625" style="3"/>
    <col min="5130" max="5130" width="9.7109375" style="3" customWidth="1"/>
    <col min="5131" max="5131" width="11.42578125" style="3" customWidth="1"/>
    <col min="5132" max="5132" width="13.85546875" style="3" customWidth="1"/>
    <col min="5133" max="5133" width="9.140625" style="3"/>
    <col min="5134" max="5134" width="19" style="3" bestFit="1" customWidth="1"/>
    <col min="5135" max="5135" width="10.140625" style="3" bestFit="1" customWidth="1"/>
    <col min="5136" max="5136" width="9.140625" style="3"/>
    <col min="5137" max="5137" width="17.28515625" style="3" bestFit="1" customWidth="1"/>
    <col min="5138" max="5383" width="9.140625" style="3"/>
    <col min="5384" max="5384" width="10.140625" style="3" bestFit="1" customWidth="1"/>
    <col min="5385" max="5385" width="9.140625" style="3"/>
    <col min="5386" max="5386" width="9.7109375" style="3" customWidth="1"/>
    <col min="5387" max="5387" width="11.42578125" style="3" customWidth="1"/>
    <col min="5388" max="5388" width="13.85546875" style="3" customWidth="1"/>
    <col min="5389" max="5389" width="9.140625" style="3"/>
    <col min="5390" max="5390" width="19" style="3" bestFit="1" customWidth="1"/>
    <col min="5391" max="5391" width="10.140625" style="3" bestFit="1" customWidth="1"/>
    <col min="5392" max="5392" width="9.140625" style="3"/>
    <col min="5393" max="5393" width="17.28515625" style="3" bestFit="1" customWidth="1"/>
    <col min="5394" max="5639" width="9.140625" style="3"/>
    <col min="5640" max="5640" width="10.140625" style="3" bestFit="1" customWidth="1"/>
    <col min="5641" max="5641" width="9.140625" style="3"/>
    <col min="5642" max="5642" width="9.7109375" style="3" customWidth="1"/>
    <col min="5643" max="5643" width="11.42578125" style="3" customWidth="1"/>
    <col min="5644" max="5644" width="13.85546875" style="3" customWidth="1"/>
    <col min="5645" max="5645" width="9.140625" style="3"/>
    <col min="5646" max="5646" width="19" style="3" bestFit="1" customWidth="1"/>
    <col min="5647" max="5647" width="10.140625" style="3" bestFit="1" customWidth="1"/>
    <col min="5648" max="5648" width="9.140625" style="3"/>
    <col min="5649" max="5649" width="17.28515625" style="3" bestFit="1" customWidth="1"/>
    <col min="5650" max="5895" width="9.140625" style="3"/>
    <col min="5896" max="5896" width="10.140625" style="3" bestFit="1" customWidth="1"/>
    <col min="5897" max="5897" width="9.140625" style="3"/>
    <col min="5898" max="5898" width="9.7109375" style="3" customWidth="1"/>
    <col min="5899" max="5899" width="11.42578125" style="3" customWidth="1"/>
    <col min="5900" max="5900" width="13.85546875" style="3" customWidth="1"/>
    <col min="5901" max="5901" width="9.140625" style="3"/>
    <col min="5902" max="5902" width="19" style="3" bestFit="1" customWidth="1"/>
    <col min="5903" max="5903" width="10.140625" style="3" bestFit="1" customWidth="1"/>
    <col min="5904" max="5904" width="9.140625" style="3"/>
    <col min="5905" max="5905" width="17.28515625" style="3" bestFit="1" customWidth="1"/>
    <col min="5906" max="6151" width="9.140625" style="3"/>
    <col min="6152" max="6152" width="10.140625" style="3" bestFit="1" customWidth="1"/>
    <col min="6153" max="6153" width="9.140625" style="3"/>
    <col min="6154" max="6154" width="9.7109375" style="3" customWidth="1"/>
    <col min="6155" max="6155" width="11.42578125" style="3" customWidth="1"/>
    <col min="6156" max="6156" width="13.85546875" style="3" customWidth="1"/>
    <col min="6157" max="6157" width="9.140625" style="3"/>
    <col min="6158" max="6158" width="19" style="3" bestFit="1" customWidth="1"/>
    <col min="6159" max="6159" width="10.140625" style="3" bestFit="1" customWidth="1"/>
    <col min="6160" max="6160" width="9.140625" style="3"/>
    <col min="6161" max="6161" width="17.28515625" style="3" bestFit="1" customWidth="1"/>
    <col min="6162" max="6407" width="9.140625" style="3"/>
    <col min="6408" max="6408" width="10.140625" style="3" bestFit="1" customWidth="1"/>
    <col min="6409" max="6409" width="9.140625" style="3"/>
    <col min="6410" max="6410" width="9.7109375" style="3" customWidth="1"/>
    <col min="6411" max="6411" width="11.42578125" style="3" customWidth="1"/>
    <col min="6412" max="6412" width="13.85546875" style="3" customWidth="1"/>
    <col min="6413" max="6413" width="9.140625" style="3"/>
    <col min="6414" max="6414" width="19" style="3" bestFit="1" customWidth="1"/>
    <col min="6415" max="6415" width="10.140625" style="3" bestFit="1" customWidth="1"/>
    <col min="6416" max="6416" width="9.140625" style="3"/>
    <col min="6417" max="6417" width="17.28515625" style="3" bestFit="1" customWidth="1"/>
    <col min="6418" max="6663" width="9.140625" style="3"/>
    <col min="6664" max="6664" width="10.140625" style="3" bestFit="1" customWidth="1"/>
    <col min="6665" max="6665" width="9.140625" style="3"/>
    <col min="6666" max="6666" width="9.7109375" style="3" customWidth="1"/>
    <col min="6667" max="6667" width="11.42578125" style="3" customWidth="1"/>
    <col min="6668" max="6668" width="13.85546875" style="3" customWidth="1"/>
    <col min="6669" max="6669" width="9.140625" style="3"/>
    <col min="6670" max="6670" width="19" style="3" bestFit="1" customWidth="1"/>
    <col min="6671" max="6671" width="10.140625" style="3" bestFit="1" customWidth="1"/>
    <col min="6672" max="6672" width="9.140625" style="3"/>
    <col min="6673" max="6673" width="17.28515625" style="3" bestFit="1" customWidth="1"/>
    <col min="6674" max="6919" width="9.140625" style="3"/>
    <col min="6920" max="6920" width="10.140625" style="3" bestFit="1" customWidth="1"/>
    <col min="6921" max="6921" width="9.140625" style="3"/>
    <col min="6922" max="6922" width="9.7109375" style="3" customWidth="1"/>
    <col min="6923" max="6923" width="11.42578125" style="3" customWidth="1"/>
    <col min="6924" max="6924" width="13.85546875" style="3" customWidth="1"/>
    <col min="6925" max="6925" width="9.140625" style="3"/>
    <col min="6926" max="6926" width="19" style="3" bestFit="1" customWidth="1"/>
    <col min="6927" max="6927" width="10.140625" style="3" bestFit="1" customWidth="1"/>
    <col min="6928" max="6928" width="9.140625" style="3"/>
    <col min="6929" max="6929" width="17.28515625" style="3" bestFit="1" customWidth="1"/>
    <col min="6930" max="7175" width="9.140625" style="3"/>
    <col min="7176" max="7176" width="10.140625" style="3" bestFit="1" customWidth="1"/>
    <col min="7177" max="7177" width="9.140625" style="3"/>
    <col min="7178" max="7178" width="9.7109375" style="3" customWidth="1"/>
    <col min="7179" max="7179" width="11.42578125" style="3" customWidth="1"/>
    <col min="7180" max="7180" width="13.85546875" style="3" customWidth="1"/>
    <col min="7181" max="7181" width="9.140625" style="3"/>
    <col min="7182" max="7182" width="19" style="3" bestFit="1" customWidth="1"/>
    <col min="7183" max="7183" width="10.140625" style="3" bestFit="1" customWidth="1"/>
    <col min="7184" max="7184" width="9.140625" style="3"/>
    <col min="7185" max="7185" width="17.28515625" style="3" bestFit="1" customWidth="1"/>
    <col min="7186" max="7431" width="9.140625" style="3"/>
    <col min="7432" max="7432" width="10.140625" style="3" bestFit="1" customWidth="1"/>
    <col min="7433" max="7433" width="9.140625" style="3"/>
    <col min="7434" max="7434" width="9.7109375" style="3" customWidth="1"/>
    <col min="7435" max="7435" width="11.42578125" style="3" customWidth="1"/>
    <col min="7436" max="7436" width="13.85546875" style="3" customWidth="1"/>
    <col min="7437" max="7437" width="9.140625" style="3"/>
    <col min="7438" max="7438" width="19" style="3" bestFit="1" customWidth="1"/>
    <col min="7439" max="7439" width="10.140625" style="3" bestFit="1" customWidth="1"/>
    <col min="7440" max="7440" width="9.140625" style="3"/>
    <col min="7441" max="7441" width="17.28515625" style="3" bestFit="1" customWidth="1"/>
    <col min="7442" max="7687" width="9.140625" style="3"/>
    <col min="7688" max="7688" width="10.140625" style="3" bestFit="1" customWidth="1"/>
    <col min="7689" max="7689" width="9.140625" style="3"/>
    <col min="7690" max="7690" width="9.7109375" style="3" customWidth="1"/>
    <col min="7691" max="7691" width="11.42578125" style="3" customWidth="1"/>
    <col min="7692" max="7692" width="13.85546875" style="3" customWidth="1"/>
    <col min="7693" max="7693" width="9.140625" style="3"/>
    <col min="7694" max="7694" width="19" style="3" bestFit="1" customWidth="1"/>
    <col min="7695" max="7695" width="10.140625" style="3" bestFit="1" customWidth="1"/>
    <col min="7696" max="7696" width="9.140625" style="3"/>
    <col min="7697" max="7697" width="17.28515625" style="3" bestFit="1" customWidth="1"/>
    <col min="7698" max="7943" width="9.140625" style="3"/>
    <col min="7944" max="7944" width="10.140625" style="3" bestFit="1" customWidth="1"/>
    <col min="7945" max="7945" width="9.140625" style="3"/>
    <col min="7946" max="7946" width="9.7109375" style="3" customWidth="1"/>
    <col min="7947" max="7947" width="11.42578125" style="3" customWidth="1"/>
    <col min="7948" max="7948" width="13.85546875" style="3" customWidth="1"/>
    <col min="7949" max="7949" width="9.140625" style="3"/>
    <col min="7950" max="7950" width="19" style="3" bestFit="1" customWidth="1"/>
    <col min="7951" max="7951" width="10.140625" style="3" bestFit="1" customWidth="1"/>
    <col min="7952" max="7952" width="9.140625" style="3"/>
    <col min="7953" max="7953" width="17.28515625" style="3" bestFit="1" customWidth="1"/>
    <col min="7954" max="8199" width="9.140625" style="3"/>
    <col min="8200" max="8200" width="10.140625" style="3" bestFit="1" customWidth="1"/>
    <col min="8201" max="8201" width="9.140625" style="3"/>
    <col min="8202" max="8202" width="9.7109375" style="3" customWidth="1"/>
    <col min="8203" max="8203" width="11.42578125" style="3" customWidth="1"/>
    <col min="8204" max="8204" width="13.85546875" style="3" customWidth="1"/>
    <col min="8205" max="8205" width="9.140625" style="3"/>
    <col min="8206" max="8206" width="19" style="3" bestFit="1" customWidth="1"/>
    <col min="8207" max="8207" width="10.140625" style="3" bestFit="1" customWidth="1"/>
    <col min="8208" max="8208" width="9.140625" style="3"/>
    <col min="8209" max="8209" width="17.28515625" style="3" bestFit="1" customWidth="1"/>
    <col min="8210" max="8455" width="9.140625" style="3"/>
    <col min="8456" max="8456" width="10.140625" style="3" bestFit="1" customWidth="1"/>
    <col min="8457" max="8457" width="9.140625" style="3"/>
    <col min="8458" max="8458" width="9.7109375" style="3" customWidth="1"/>
    <col min="8459" max="8459" width="11.42578125" style="3" customWidth="1"/>
    <col min="8460" max="8460" width="13.85546875" style="3" customWidth="1"/>
    <col min="8461" max="8461" width="9.140625" style="3"/>
    <col min="8462" max="8462" width="19" style="3" bestFit="1" customWidth="1"/>
    <col min="8463" max="8463" width="10.140625" style="3" bestFit="1" customWidth="1"/>
    <col min="8464" max="8464" width="9.140625" style="3"/>
    <col min="8465" max="8465" width="17.28515625" style="3" bestFit="1" customWidth="1"/>
    <col min="8466" max="8711" width="9.140625" style="3"/>
    <col min="8712" max="8712" width="10.140625" style="3" bestFit="1" customWidth="1"/>
    <col min="8713" max="8713" width="9.140625" style="3"/>
    <col min="8714" max="8714" width="9.7109375" style="3" customWidth="1"/>
    <col min="8715" max="8715" width="11.42578125" style="3" customWidth="1"/>
    <col min="8716" max="8716" width="13.85546875" style="3" customWidth="1"/>
    <col min="8717" max="8717" width="9.140625" style="3"/>
    <col min="8718" max="8718" width="19" style="3" bestFit="1" customWidth="1"/>
    <col min="8719" max="8719" width="10.140625" style="3" bestFit="1" customWidth="1"/>
    <col min="8720" max="8720" width="9.140625" style="3"/>
    <col min="8721" max="8721" width="17.28515625" style="3" bestFit="1" customWidth="1"/>
    <col min="8722" max="8967" width="9.140625" style="3"/>
    <col min="8968" max="8968" width="10.140625" style="3" bestFit="1" customWidth="1"/>
    <col min="8969" max="8969" width="9.140625" style="3"/>
    <col min="8970" max="8970" width="9.7109375" style="3" customWidth="1"/>
    <col min="8971" max="8971" width="11.42578125" style="3" customWidth="1"/>
    <col min="8972" max="8972" width="13.85546875" style="3" customWidth="1"/>
    <col min="8973" max="8973" width="9.140625" style="3"/>
    <col min="8974" max="8974" width="19" style="3" bestFit="1" customWidth="1"/>
    <col min="8975" max="8975" width="10.140625" style="3" bestFit="1" customWidth="1"/>
    <col min="8976" max="8976" width="9.140625" style="3"/>
    <col min="8977" max="8977" width="17.28515625" style="3" bestFit="1" customWidth="1"/>
    <col min="8978" max="9223" width="9.140625" style="3"/>
    <col min="9224" max="9224" width="10.140625" style="3" bestFit="1" customWidth="1"/>
    <col min="9225" max="9225" width="9.140625" style="3"/>
    <col min="9226" max="9226" width="9.7109375" style="3" customWidth="1"/>
    <col min="9227" max="9227" width="11.42578125" style="3" customWidth="1"/>
    <col min="9228" max="9228" width="13.85546875" style="3" customWidth="1"/>
    <col min="9229" max="9229" width="9.140625" style="3"/>
    <col min="9230" max="9230" width="19" style="3" bestFit="1" customWidth="1"/>
    <col min="9231" max="9231" width="10.140625" style="3" bestFit="1" customWidth="1"/>
    <col min="9232" max="9232" width="9.140625" style="3"/>
    <col min="9233" max="9233" width="17.28515625" style="3" bestFit="1" customWidth="1"/>
    <col min="9234" max="9479" width="9.140625" style="3"/>
    <col min="9480" max="9480" width="10.140625" style="3" bestFit="1" customWidth="1"/>
    <col min="9481" max="9481" width="9.140625" style="3"/>
    <col min="9482" max="9482" width="9.7109375" style="3" customWidth="1"/>
    <col min="9483" max="9483" width="11.42578125" style="3" customWidth="1"/>
    <col min="9484" max="9484" width="13.85546875" style="3" customWidth="1"/>
    <col min="9485" max="9485" width="9.140625" style="3"/>
    <col min="9486" max="9486" width="19" style="3" bestFit="1" customWidth="1"/>
    <col min="9487" max="9487" width="10.140625" style="3" bestFit="1" customWidth="1"/>
    <col min="9488" max="9488" width="9.140625" style="3"/>
    <col min="9489" max="9489" width="17.28515625" style="3" bestFit="1" customWidth="1"/>
    <col min="9490" max="9735" width="9.140625" style="3"/>
    <col min="9736" max="9736" width="10.140625" style="3" bestFit="1" customWidth="1"/>
    <col min="9737" max="9737" width="9.140625" style="3"/>
    <col min="9738" max="9738" width="9.7109375" style="3" customWidth="1"/>
    <col min="9739" max="9739" width="11.42578125" style="3" customWidth="1"/>
    <col min="9740" max="9740" width="13.85546875" style="3" customWidth="1"/>
    <col min="9741" max="9741" width="9.140625" style="3"/>
    <col min="9742" max="9742" width="19" style="3" bestFit="1" customWidth="1"/>
    <col min="9743" max="9743" width="10.140625" style="3" bestFit="1" customWidth="1"/>
    <col min="9744" max="9744" width="9.140625" style="3"/>
    <col min="9745" max="9745" width="17.28515625" style="3" bestFit="1" customWidth="1"/>
    <col min="9746" max="9991" width="9.140625" style="3"/>
    <col min="9992" max="9992" width="10.140625" style="3" bestFit="1" customWidth="1"/>
    <col min="9993" max="9993" width="9.140625" style="3"/>
    <col min="9994" max="9994" width="9.7109375" style="3" customWidth="1"/>
    <col min="9995" max="9995" width="11.42578125" style="3" customWidth="1"/>
    <col min="9996" max="9996" width="13.85546875" style="3" customWidth="1"/>
    <col min="9997" max="9997" width="9.140625" style="3"/>
    <col min="9998" max="9998" width="19" style="3" bestFit="1" customWidth="1"/>
    <col min="9999" max="9999" width="10.140625" style="3" bestFit="1" customWidth="1"/>
    <col min="10000" max="10000" width="9.140625" style="3"/>
    <col min="10001" max="10001" width="17.28515625" style="3" bestFit="1" customWidth="1"/>
    <col min="10002" max="10247" width="9.140625" style="3"/>
    <col min="10248" max="10248" width="10.140625" style="3" bestFit="1" customWidth="1"/>
    <col min="10249" max="10249" width="9.140625" style="3"/>
    <col min="10250" max="10250" width="9.7109375" style="3" customWidth="1"/>
    <col min="10251" max="10251" width="11.42578125" style="3" customWidth="1"/>
    <col min="10252" max="10252" width="13.85546875" style="3" customWidth="1"/>
    <col min="10253" max="10253" width="9.140625" style="3"/>
    <col min="10254" max="10254" width="19" style="3" bestFit="1" customWidth="1"/>
    <col min="10255" max="10255" width="10.140625" style="3" bestFit="1" customWidth="1"/>
    <col min="10256" max="10256" width="9.140625" style="3"/>
    <col min="10257" max="10257" width="17.28515625" style="3" bestFit="1" customWidth="1"/>
    <col min="10258" max="10503" width="9.140625" style="3"/>
    <col min="10504" max="10504" width="10.140625" style="3" bestFit="1" customWidth="1"/>
    <col min="10505" max="10505" width="9.140625" style="3"/>
    <col min="10506" max="10506" width="9.7109375" style="3" customWidth="1"/>
    <col min="10507" max="10507" width="11.42578125" style="3" customWidth="1"/>
    <col min="10508" max="10508" width="13.85546875" style="3" customWidth="1"/>
    <col min="10509" max="10509" width="9.140625" style="3"/>
    <col min="10510" max="10510" width="19" style="3" bestFit="1" customWidth="1"/>
    <col min="10511" max="10511" width="10.140625" style="3" bestFit="1" customWidth="1"/>
    <col min="10512" max="10512" width="9.140625" style="3"/>
    <col min="10513" max="10513" width="17.28515625" style="3" bestFit="1" customWidth="1"/>
    <col min="10514" max="10759" width="9.140625" style="3"/>
    <col min="10760" max="10760" width="10.140625" style="3" bestFit="1" customWidth="1"/>
    <col min="10761" max="10761" width="9.140625" style="3"/>
    <col min="10762" max="10762" width="9.7109375" style="3" customWidth="1"/>
    <col min="10763" max="10763" width="11.42578125" style="3" customWidth="1"/>
    <col min="10764" max="10764" width="13.85546875" style="3" customWidth="1"/>
    <col min="10765" max="10765" width="9.140625" style="3"/>
    <col min="10766" max="10766" width="19" style="3" bestFit="1" customWidth="1"/>
    <col min="10767" max="10767" width="10.140625" style="3" bestFit="1" customWidth="1"/>
    <col min="10768" max="10768" width="9.140625" style="3"/>
    <col min="10769" max="10769" width="17.28515625" style="3" bestFit="1" customWidth="1"/>
    <col min="10770" max="11015" width="9.140625" style="3"/>
    <col min="11016" max="11016" width="10.140625" style="3" bestFit="1" customWidth="1"/>
    <col min="11017" max="11017" width="9.140625" style="3"/>
    <col min="11018" max="11018" width="9.7109375" style="3" customWidth="1"/>
    <col min="11019" max="11019" width="11.42578125" style="3" customWidth="1"/>
    <col min="11020" max="11020" width="13.85546875" style="3" customWidth="1"/>
    <col min="11021" max="11021" width="9.140625" style="3"/>
    <col min="11022" max="11022" width="19" style="3" bestFit="1" customWidth="1"/>
    <col min="11023" max="11023" width="10.140625" style="3" bestFit="1" customWidth="1"/>
    <col min="11024" max="11024" width="9.140625" style="3"/>
    <col min="11025" max="11025" width="17.28515625" style="3" bestFit="1" customWidth="1"/>
    <col min="11026" max="11271" width="9.140625" style="3"/>
    <col min="11272" max="11272" width="10.140625" style="3" bestFit="1" customWidth="1"/>
    <col min="11273" max="11273" width="9.140625" style="3"/>
    <col min="11274" max="11274" width="9.7109375" style="3" customWidth="1"/>
    <col min="11275" max="11275" width="11.42578125" style="3" customWidth="1"/>
    <col min="11276" max="11276" width="13.85546875" style="3" customWidth="1"/>
    <col min="11277" max="11277" width="9.140625" style="3"/>
    <col min="11278" max="11278" width="19" style="3" bestFit="1" customWidth="1"/>
    <col min="11279" max="11279" width="10.140625" style="3" bestFit="1" customWidth="1"/>
    <col min="11280" max="11280" width="9.140625" style="3"/>
    <col min="11281" max="11281" width="17.28515625" style="3" bestFit="1" customWidth="1"/>
    <col min="11282" max="11527" width="9.140625" style="3"/>
    <col min="11528" max="11528" width="10.140625" style="3" bestFit="1" customWidth="1"/>
    <col min="11529" max="11529" width="9.140625" style="3"/>
    <col min="11530" max="11530" width="9.7109375" style="3" customWidth="1"/>
    <col min="11531" max="11531" width="11.42578125" style="3" customWidth="1"/>
    <col min="11532" max="11532" width="13.85546875" style="3" customWidth="1"/>
    <col min="11533" max="11533" width="9.140625" style="3"/>
    <col min="11534" max="11534" width="19" style="3" bestFit="1" customWidth="1"/>
    <col min="11535" max="11535" width="10.140625" style="3" bestFit="1" customWidth="1"/>
    <col min="11536" max="11536" width="9.140625" style="3"/>
    <col min="11537" max="11537" width="17.28515625" style="3" bestFit="1" customWidth="1"/>
    <col min="11538" max="11783" width="9.140625" style="3"/>
    <col min="11784" max="11784" width="10.140625" style="3" bestFit="1" customWidth="1"/>
    <col min="11785" max="11785" width="9.140625" style="3"/>
    <col min="11786" max="11786" width="9.7109375" style="3" customWidth="1"/>
    <col min="11787" max="11787" width="11.42578125" style="3" customWidth="1"/>
    <col min="11788" max="11788" width="13.85546875" style="3" customWidth="1"/>
    <col min="11789" max="11789" width="9.140625" style="3"/>
    <col min="11790" max="11790" width="19" style="3" bestFit="1" customWidth="1"/>
    <col min="11791" max="11791" width="10.140625" style="3" bestFit="1" customWidth="1"/>
    <col min="11792" max="11792" width="9.140625" style="3"/>
    <col min="11793" max="11793" width="17.28515625" style="3" bestFit="1" customWidth="1"/>
    <col min="11794" max="12039" width="9.140625" style="3"/>
    <col min="12040" max="12040" width="10.140625" style="3" bestFit="1" customWidth="1"/>
    <col min="12041" max="12041" width="9.140625" style="3"/>
    <col min="12042" max="12042" width="9.7109375" style="3" customWidth="1"/>
    <col min="12043" max="12043" width="11.42578125" style="3" customWidth="1"/>
    <col min="12044" max="12044" width="13.85546875" style="3" customWidth="1"/>
    <col min="12045" max="12045" width="9.140625" style="3"/>
    <col min="12046" max="12046" width="19" style="3" bestFit="1" customWidth="1"/>
    <col min="12047" max="12047" width="10.140625" style="3" bestFit="1" customWidth="1"/>
    <col min="12048" max="12048" width="9.140625" style="3"/>
    <col min="12049" max="12049" width="17.28515625" style="3" bestFit="1" customWidth="1"/>
    <col min="12050" max="12295" width="9.140625" style="3"/>
    <col min="12296" max="12296" width="10.140625" style="3" bestFit="1" customWidth="1"/>
    <col min="12297" max="12297" width="9.140625" style="3"/>
    <col min="12298" max="12298" width="9.7109375" style="3" customWidth="1"/>
    <col min="12299" max="12299" width="11.42578125" style="3" customWidth="1"/>
    <col min="12300" max="12300" width="13.85546875" style="3" customWidth="1"/>
    <col min="12301" max="12301" width="9.140625" style="3"/>
    <col min="12302" max="12302" width="19" style="3" bestFit="1" customWidth="1"/>
    <col min="12303" max="12303" width="10.140625" style="3" bestFit="1" customWidth="1"/>
    <col min="12304" max="12304" width="9.140625" style="3"/>
    <col min="12305" max="12305" width="17.28515625" style="3" bestFit="1" customWidth="1"/>
    <col min="12306" max="12551" width="9.140625" style="3"/>
    <col min="12552" max="12552" width="10.140625" style="3" bestFit="1" customWidth="1"/>
    <col min="12553" max="12553" width="9.140625" style="3"/>
    <col min="12554" max="12554" width="9.7109375" style="3" customWidth="1"/>
    <col min="12555" max="12555" width="11.42578125" style="3" customWidth="1"/>
    <col min="12556" max="12556" width="13.85546875" style="3" customWidth="1"/>
    <col min="12557" max="12557" width="9.140625" style="3"/>
    <col min="12558" max="12558" width="19" style="3" bestFit="1" customWidth="1"/>
    <col min="12559" max="12559" width="10.140625" style="3" bestFit="1" customWidth="1"/>
    <col min="12560" max="12560" width="9.140625" style="3"/>
    <col min="12561" max="12561" width="17.28515625" style="3" bestFit="1" customWidth="1"/>
    <col min="12562" max="12807" width="9.140625" style="3"/>
    <col min="12808" max="12808" width="10.140625" style="3" bestFit="1" customWidth="1"/>
    <col min="12809" max="12809" width="9.140625" style="3"/>
    <col min="12810" max="12810" width="9.7109375" style="3" customWidth="1"/>
    <col min="12811" max="12811" width="11.42578125" style="3" customWidth="1"/>
    <col min="12812" max="12812" width="13.85546875" style="3" customWidth="1"/>
    <col min="12813" max="12813" width="9.140625" style="3"/>
    <col min="12814" max="12814" width="19" style="3" bestFit="1" customWidth="1"/>
    <col min="12815" max="12815" width="10.140625" style="3" bestFit="1" customWidth="1"/>
    <col min="12816" max="12816" width="9.140625" style="3"/>
    <col min="12817" max="12817" width="17.28515625" style="3" bestFit="1" customWidth="1"/>
    <col min="12818" max="13063" width="9.140625" style="3"/>
    <col min="13064" max="13064" width="10.140625" style="3" bestFit="1" customWidth="1"/>
    <col min="13065" max="13065" width="9.140625" style="3"/>
    <col min="13066" max="13066" width="9.7109375" style="3" customWidth="1"/>
    <col min="13067" max="13067" width="11.42578125" style="3" customWidth="1"/>
    <col min="13068" max="13068" width="13.85546875" style="3" customWidth="1"/>
    <col min="13069" max="13069" width="9.140625" style="3"/>
    <col min="13070" max="13070" width="19" style="3" bestFit="1" customWidth="1"/>
    <col min="13071" max="13071" width="10.140625" style="3" bestFit="1" customWidth="1"/>
    <col min="13072" max="13072" width="9.140625" style="3"/>
    <col min="13073" max="13073" width="17.28515625" style="3" bestFit="1" customWidth="1"/>
    <col min="13074" max="13319" width="9.140625" style="3"/>
    <col min="13320" max="13320" width="10.140625" style="3" bestFit="1" customWidth="1"/>
    <col min="13321" max="13321" width="9.140625" style="3"/>
    <col min="13322" max="13322" width="9.7109375" style="3" customWidth="1"/>
    <col min="13323" max="13323" width="11.42578125" style="3" customWidth="1"/>
    <col min="13324" max="13324" width="13.85546875" style="3" customWidth="1"/>
    <col min="13325" max="13325" width="9.140625" style="3"/>
    <col min="13326" max="13326" width="19" style="3" bestFit="1" customWidth="1"/>
    <col min="13327" max="13327" width="10.140625" style="3" bestFit="1" customWidth="1"/>
    <col min="13328" max="13328" width="9.140625" style="3"/>
    <col min="13329" max="13329" width="17.28515625" style="3" bestFit="1" customWidth="1"/>
    <col min="13330" max="13575" width="9.140625" style="3"/>
    <col min="13576" max="13576" width="10.140625" style="3" bestFit="1" customWidth="1"/>
    <col min="13577" max="13577" width="9.140625" style="3"/>
    <col min="13578" max="13578" width="9.7109375" style="3" customWidth="1"/>
    <col min="13579" max="13579" width="11.42578125" style="3" customWidth="1"/>
    <col min="13580" max="13580" width="13.85546875" style="3" customWidth="1"/>
    <col min="13581" max="13581" width="9.140625" style="3"/>
    <col min="13582" max="13582" width="19" style="3" bestFit="1" customWidth="1"/>
    <col min="13583" max="13583" width="10.140625" style="3" bestFit="1" customWidth="1"/>
    <col min="13584" max="13584" width="9.140625" style="3"/>
    <col min="13585" max="13585" width="17.28515625" style="3" bestFit="1" customWidth="1"/>
    <col min="13586" max="13831" width="9.140625" style="3"/>
    <col min="13832" max="13832" width="10.140625" style="3" bestFit="1" customWidth="1"/>
    <col min="13833" max="13833" width="9.140625" style="3"/>
    <col min="13834" max="13834" width="9.7109375" style="3" customWidth="1"/>
    <col min="13835" max="13835" width="11.42578125" style="3" customWidth="1"/>
    <col min="13836" max="13836" width="13.85546875" style="3" customWidth="1"/>
    <col min="13837" max="13837" width="9.140625" style="3"/>
    <col min="13838" max="13838" width="19" style="3" bestFit="1" customWidth="1"/>
    <col min="13839" max="13839" width="10.140625" style="3" bestFit="1" customWidth="1"/>
    <col min="13840" max="13840" width="9.140625" style="3"/>
    <col min="13841" max="13841" width="17.28515625" style="3" bestFit="1" customWidth="1"/>
    <col min="13842" max="14087" width="9.140625" style="3"/>
    <col min="14088" max="14088" width="10.140625" style="3" bestFit="1" customWidth="1"/>
    <col min="14089" max="14089" width="9.140625" style="3"/>
    <col min="14090" max="14090" width="9.7109375" style="3" customWidth="1"/>
    <col min="14091" max="14091" width="11.42578125" style="3" customWidth="1"/>
    <col min="14092" max="14092" width="13.85546875" style="3" customWidth="1"/>
    <col min="14093" max="14093" width="9.140625" style="3"/>
    <col min="14094" max="14094" width="19" style="3" bestFit="1" customWidth="1"/>
    <col min="14095" max="14095" width="10.140625" style="3" bestFit="1" customWidth="1"/>
    <col min="14096" max="14096" width="9.140625" style="3"/>
    <col min="14097" max="14097" width="17.28515625" style="3" bestFit="1" customWidth="1"/>
    <col min="14098" max="14343" width="9.140625" style="3"/>
    <col min="14344" max="14344" width="10.140625" style="3" bestFit="1" customWidth="1"/>
    <col min="14345" max="14345" width="9.140625" style="3"/>
    <col min="14346" max="14346" width="9.7109375" style="3" customWidth="1"/>
    <col min="14347" max="14347" width="11.42578125" style="3" customWidth="1"/>
    <col min="14348" max="14348" width="13.85546875" style="3" customWidth="1"/>
    <col min="14349" max="14349" width="9.140625" style="3"/>
    <col min="14350" max="14350" width="19" style="3" bestFit="1" customWidth="1"/>
    <col min="14351" max="14351" width="10.140625" style="3" bestFit="1" customWidth="1"/>
    <col min="14352" max="14352" width="9.140625" style="3"/>
    <col min="14353" max="14353" width="17.28515625" style="3" bestFit="1" customWidth="1"/>
    <col min="14354" max="14599" width="9.140625" style="3"/>
    <col min="14600" max="14600" width="10.140625" style="3" bestFit="1" customWidth="1"/>
    <col min="14601" max="14601" width="9.140625" style="3"/>
    <col min="14602" max="14602" width="9.7109375" style="3" customWidth="1"/>
    <col min="14603" max="14603" width="11.42578125" style="3" customWidth="1"/>
    <col min="14604" max="14604" width="13.85546875" style="3" customWidth="1"/>
    <col min="14605" max="14605" width="9.140625" style="3"/>
    <col min="14606" max="14606" width="19" style="3" bestFit="1" customWidth="1"/>
    <col min="14607" max="14607" width="10.140625" style="3" bestFit="1" customWidth="1"/>
    <col min="14608" max="14608" width="9.140625" style="3"/>
    <col min="14609" max="14609" width="17.28515625" style="3" bestFit="1" customWidth="1"/>
    <col min="14610" max="14855" width="9.140625" style="3"/>
    <col min="14856" max="14856" width="10.140625" style="3" bestFit="1" customWidth="1"/>
    <col min="14857" max="14857" width="9.140625" style="3"/>
    <col min="14858" max="14858" width="9.7109375" style="3" customWidth="1"/>
    <col min="14859" max="14859" width="11.42578125" style="3" customWidth="1"/>
    <col min="14860" max="14860" width="13.85546875" style="3" customWidth="1"/>
    <col min="14861" max="14861" width="9.140625" style="3"/>
    <col min="14862" max="14862" width="19" style="3" bestFit="1" customWidth="1"/>
    <col min="14863" max="14863" width="10.140625" style="3" bestFit="1" customWidth="1"/>
    <col min="14864" max="14864" width="9.140625" style="3"/>
    <col min="14865" max="14865" width="17.28515625" style="3" bestFit="1" customWidth="1"/>
    <col min="14866" max="15111" width="9.140625" style="3"/>
    <col min="15112" max="15112" width="10.140625" style="3" bestFit="1" customWidth="1"/>
    <col min="15113" max="15113" width="9.140625" style="3"/>
    <col min="15114" max="15114" width="9.7109375" style="3" customWidth="1"/>
    <col min="15115" max="15115" width="11.42578125" style="3" customWidth="1"/>
    <col min="15116" max="15116" width="13.85546875" style="3" customWidth="1"/>
    <col min="15117" max="15117" width="9.140625" style="3"/>
    <col min="15118" max="15118" width="19" style="3" bestFit="1" customWidth="1"/>
    <col min="15119" max="15119" width="10.140625" style="3" bestFit="1" customWidth="1"/>
    <col min="15120" max="15120" width="9.140625" style="3"/>
    <col min="15121" max="15121" width="17.28515625" style="3" bestFit="1" customWidth="1"/>
    <col min="15122" max="15367" width="9.140625" style="3"/>
    <col min="15368" max="15368" width="10.140625" style="3" bestFit="1" customWidth="1"/>
    <col min="15369" max="15369" width="9.140625" style="3"/>
    <col min="15370" max="15370" width="9.7109375" style="3" customWidth="1"/>
    <col min="15371" max="15371" width="11.42578125" style="3" customWidth="1"/>
    <col min="15372" max="15372" width="13.85546875" style="3" customWidth="1"/>
    <col min="15373" max="15373" width="9.140625" style="3"/>
    <col min="15374" max="15374" width="19" style="3" bestFit="1" customWidth="1"/>
    <col min="15375" max="15375" width="10.140625" style="3" bestFit="1" customWidth="1"/>
    <col min="15376" max="15376" width="9.140625" style="3"/>
    <col min="15377" max="15377" width="17.28515625" style="3" bestFit="1" customWidth="1"/>
    <col min="15378" max="15623" width="9.140625" style="3"/>
    <col min="15624" max="15624" width="10.140625" style="3" bestFit="1" customWidth="1"/>
    <col min="15625" max="15625" width="9.140625" style="3"/>
    <col min="15626" max="15626" width="9.7109375" style="3" customWidth="1"/>
    <col min="15627" max="15627" width="11.42578125" style="3" customWidth="1"/>
    <col min="15628" max="15628" width="13.85546875" style="3" customWidth="1"/>
    <col min="15629" max="15629" width="9.140625" style="3"/>
    <col min="15630" max="15630" width="19" style="3" bestFit="1" customWidth="1"/>
    <col min="15631" max="15631" width="10.140625" style="3" bestFit="1" customWidth="1"/>
    <col min="15632" max="15632" width="9.140625" style="3"/>
    <col min="15633" max="15633" width="17.28515625" style="3" bestFit="1" customWidth="1"/>
    <col min="15634" max="15879" width="9.140625" style="3"/>
    <col min="15880" max="15880" width="10.140625" style="3" bestFit="1" customWidth="1"/>
    <col min="15881" max="15881" width="9.140625" style="3"/>
    <col min="15882" max="15882" width="9.7109375" style="3" customWidth="1"/>
    <col min="15883" max="15883" width="11.42578125" style="3" customWidth="1"/>
    <col min="15884" max="15884" width="13.85546875" style="3" customWidth="1"/>
    <col min="15885" max="15885" width="9.140625" style="3"/>
    <col min="15886" max="15886" width="19" style="3" bestFit="1" customWidth="1"/>
    <col min="15887" max="15887" width="10.140625" style="3" bestFit="1" customWidth="1"/>
    <col min="15888" max="15888" width="9.140625" style="3"/>
    <col min="15889" max="15889" width="17.28515625" style="3" bestFit="1" customWidth="1"/>
    <col min="15890" max="16135" width="9.140625" style="3"/>
    <col min="16136" max="16136" width="10.140625" style="3" bestFit="1" customWidth="1"/>
    <col min="16137" max="16137" width="9.140625" style="3"/>
    <col min="16138" max="16138" width="9.7109375" style="3" customWidth="1"/>
    <col min="16139" max="16139" width="11.42578125" style="3" customWidth="1"/>
    <col min="16140" max="16140" width="13.85546875" style="3" customWidth="1"/>
    <col min="16141" max="16141" width="9.140625" style="3"/>
    <col min="16142" max="16142" width="19" style="3" bestFit="1" customWidth="1"/>
    <col min="16143" max="16143" width="10.140625" style="3" bestFit="1" customWidth="1"/>
    <col min="16144" max="16144" width="9.140625" style="3"/>
    <col min="16145" max="16145" width="17.28515625" style="3" bestFit="1" customWidth="1"/>
    <col min="16146" max="16384" width="9.140625" style="3"/>
  </cols>
  <sheetData>
    <row r="1" spans="1:15" ht="21.75" customHeight="1" x14ac:dyDescent="0.2">
      <c r="A1" s="307"/>
      <c r="B1" s="308"/>
      <c r="C1" s="308"/>
      <c r="D1" s="308"/>
      <c r="E1" s="308"/>
      <c r="F1" s="308"/>
      <c r="G1" s="308"/>
      <c r="H1" s="308"/>
      <c r="I1" s="308"/>
      <c r="J1" s="308"/>
      <c r="K1" s="46" t="s">
        <v>107</v>
      </c>
      <c r="L1" s="47">
        <v>2026</v>
      </c>
    </row>
    <row r="2" spans="1:15" ht="24.75" customHeight="1" thickBot="1" x14ac:dyDescent="0.25">
      <c r="A2" s="309" t="s">
        <v>236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1"/>
    </row>
    <row r="3" spans="1:15" ht="13.5" customHeight="1" x14ac:dyDescent="0.2">
      <c r="A3" s="270" t="s">
        <v>237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2"/>
      <c r="N3" s="127"/>
    </row>
    <row r="4" spans="1:15" ht="15" customHeight="1" x14ac:dyDescent="0.2">
      <c r="A4" s="273" t="s">
        <v>110</v>
      </c>
      <c r="B4" s="274"/>
      <c r="C4" s="274"/>
      <c r="D4" s="274"/>
      <c r="E4" s="239">
        <f>$L$1 - 3</f>
        <v>2023</v>
      </c>
      <c r="F4" s="239"/>
      <c r="G4" s="239">
        <f>$L$1-2</f>
        <v>2024</v>
      </c>
      <c r="H4" s="239"/>
      <c r="I4" s="239">
        <f>$L$1-1</f>
        <v>2025</v>
      </c>
      <c r="J4" s="239"/>
      <c r="K4" s="275">
        <f>$L$1</f>
        <v>2026</v>
      </c>
      <c r="L4" s="276"/>
      <c r="N4" s="4"/>
    </row>
    <row r="5" spans="1:15" ht="12.75" customHeight="1" x14ac:dyDescent="0.2">
      <c r="A5" s="260" t="s">
        <v>238</v>
      </c>
      <c r="B5" s="261"/>
      <c r="C5" s="261"/>
      <c r="D5" s="261"/>
      <c r="E5" s="295"/>
      <c r="F5" s="295"/>
      <c r="G5" s="295"/>
      <c r="H5" s="295"/>
      <c r="I5" s="295"/>
      <c r="J5" s="295"/>
      <c r="K5" s="296"/>
      <c r="L5" s="297"/>
    </row>
    <row r="6" spans="1:15" ht="12.75" customHeight="1" x14ac:dyDescent="0.2">
      <c r="A6" s="293" t="s">
        <v>239</v>
      </c>
      <c r="B6" s="294"/>
      <c r="C6" s="294"/>
      <c r="D6" s="294"/>
      <c r="E6" s="302">
        <v>2</v>
      </c>
      <c r="F6" s="303"/>
      <c r="G6" s="302">
        <v>2</v>
      </c>
      <c r="H6" s="303"/>
      <c r="I6" s="295">
        <v>2</v>
      </c>
      <c r="J6" s="295"/>
      <c r="K6" s="304">
        <v>2</v>
      </c>
      <c r="L6" s="305"/>
      <c r="N6" s="4"/>
    </row>
    <row r="7" spans="1:15" x14ac:dyDescent="0.2">
      <c r="A7" s="293" t="s">
        <v>240</v>
      </c>
      <c r="B7" s="294"/>
      <c r="C7" s="294"/>
      <c r="D7" s="294"/>
      <c r="E7" s="302">
        <v>10</v>
      </c>
      <c r="F7" s="303"/>
      <c r="G7" s="302">
        <v>11</v>
      </c>
      <c r="H7" s="303"/>
      <c r="I7" s="295">
        <v>11</v>
      </c>
      <c r="J7" s="295"/>
      <c r="K7" s="296">
        <v>11</v>
      </c>
      <c r="L7" s="297"/>
    </row>
    <row r="8" spans="1:15" x14ac:dyDescent="0.2">
      <c r="A8" s="298" t="s">
        <v>241</v>
      </c>
      <c r="B8" s="299"/>
      <c r="C8" s="299"/>
      <c r="D8" s="299"/>
      <c r="E8" s="306">
        <f>SUM(E5:F7)</f>
        <v>12</v>
      </c>
      <c r="F8" s="306"/>
      <c r="G8" s="306">
        <f>SUM(G5:H7)</f>
        <v>13</v>
      </c>
      <c r="H8" s="306"/>
      <c r="I8" s="306">
        <f>SUM(I5:J7)</f>
        <v>13</v>
      </c>
      <c r="J8" s="306"/>
      <c r="K8" s="306">
        <f>SUM(K5:L7)</f>
        <v>13</v>
      </c>
      <c r="L8" s="306"/>
    </row>
    <row r="9" spans="1:15" ht="22.5" customHeight="1" x14ac:dyDescent="0.2">
      <c r="A9" s="287"/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9"/>
    </row>
    <row r="10" spans="1:15" x14ac:dyDescent="0.2">
      <c r="A10" s="290" t="s">
        <v>242</v>
      </c>
      <c r="B10" s="291"/>
      <c r="C10" s="291"/>
      <c r="D10" s="291"/>
      <c r="E10" s="291"/>
      <c r="F10" s="291"/>
      <c r="G10" s="291"/>
      <c r="H10" s="291"/>
      <c r="I10" s="291"/>
      <c r="J10" s="291"/>
      <c r="K10" s="291"/>
      <c r="L10" s="292"/>
    </row>
    <row r="11" spans="1:15" x14ac:dyDescent="0.2">
      <c r="A11" s="273" t="s">
        <v>110</v>
      </c>
      <c r="B11" s="274"/>
      <c r="C11" s="274"/>
      <c r="D11" s="274"/>
      <c r="E11" s="239">
        <f>$L$1 - 3</f>
        <v>2023</v>
      </c>
      <c r="F11" s="239"/>
      <c r="G11" s="239">
        <f>$L$1-2</f>
        <v>2024</v>
      </c>
      <c r="H11" s="239"/>
      <c r="I11" s="239">
        <f>$L$1-1</f>
        <v>2025</v>
      </c>
      <c r="J11" s="239"/>
      <c r="K11" s="275">
        <f>$L$1</f>
        <v>2026</v>
      </c>
      <c r="L11" s="276"/>
    </row>
    <row r="12" spans="1:15" x14ac:dyDescent="0.2">
      <c r="A12" s="260" t="s">
        <v>238</v>
      </c>
      <c r="B12" s="261"/>
      <c r="C12" s="261"/>
      <c r="D12" s="261"/>
      <c r="E12" s="295"/>
      <c r="F12" s="295"/>
      <c r="G12" s="295"/>
      <c r="H12" s="295"/>
      <c r="I12" s="296"/>
      <c r="J12" s="297"/>
      <c r="K12" s="296"/>
      <c r="L12" s="297"/>
    </row>
    <row r="13" spans="1:15" x14ac:dyDescent="0.2">
      <c r="A13" s="293" t="s">
        <v>239</v>
      </c>
      <c r="B13" s="294"/>
      <c r="C13" s="294"/>
      <c r="D13" s="294"/>
      <c r="E13" s="295">
        <v>53</v>
      </c>
      <c r="F13" s="295"/>
      <c r="G13" s="295">
        <v>54</v>
      </c>
      <c r="H13" s="295"/>
      <c r="I13" s="296">
        <v>55</v>
      </c>
      <c r="J13" s="297"/>
      <c r="K13" s="296">
        <v>56</v>
      </c>
      <c r="L13" s="297"/>
    </row>
    <row r="14" spans="1:15" x14ac:dyDescent="0.2">
      <c r="A14" s="293" t="s">
        <v>240</v>
      </c>
      <c r="B14" s="294"/>
      <c r="C14" s="294"/>
      <c r="D14" s="294"/>
      <c r="E14" s="295">
        <v>49</v>
      </c>
      <c r="F14" s="295"/>
      <c r="G14" s="295">
        <v>49</v>
      </c>
      <c r="H14" s="295"/>
      <c r="I14" s="296">
        <v>42</v>
      </c>
      <c r="J14" s="297"/>
      <c r="K14" s="296">
        <v>42</v>
      </c>
      <c r="L14" s="297"/>
    </row>
    <row r="15" spans="1:15" x14ac:dyDescent="0.2">
      <c r="A15" s="298" t="s">
        <v>243</v>
      </c>
      <c r="B15" s="299"/>
      <c r="C15" s="299"/>
      <c r="D15" s="299"/>
      <c r="E15" s="300">
        <f>SUM(E12:F14)/3</f>
        <v>34</v>
      </c>
      <c r="F15" s="300"/>
      <c r="G15" s="300">
        <f>SUM(G12:H14)/3</f>
        <v>34.333333333333336</v>
      </c>
      <c r="H15" s="300"/>
      <c r="I15" s="300">
        <f>SUM(I12:J14)/3</f>
        <v>32.333333333333336</v>
      </c>
      <c r="J15" s="300"/>
      <c r="K15" s="300">
        <f>SUM(K12:L14)/3</f>
        <v>32.666666666666664</v>
      </c>
      <c r="L15" s="301"/>
      <c r="O15" s="39"/>
    </row>
    <row r="16" spans="1:15" ht="32.25" customHeight="1" x14ac:dyDescent="0.2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288"/>
      <c r="L16" s="289"/>
    </row>
    <row r="17" spans="1:15" x14ac:dyDescent="0.2">
      <c r="A17" s="290" t="s">
        <v>244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2"/>
    </row>
    <row r="18" spans="1:15" x14ac:dyDescent="0.2">
      <c r="A18" s="273" t="s">
        <v>110</v>
      </c>
      <c r="B18" s="274"/>
      <c r="C18" s="274"/>
      <c r="D18" s="274"/>
      <c r="E18" s="239">
        <f>$L$1 - 3</f>
        <v>2023</v>
      </c>
      <c r="F18" s="239"/>
      <c r="G18" s="239">
        <f>$L$1-2</f>
        <v>2024</v>
      </c>
      <c r="H18" s="239"/>
      <c r="I18" s="239">
        <f>$L$1-1</f>
        <v>2025</v>
      </c>
      <c r="J18" s="239"/>
      <c r="K18" s="275">
        <f>$L$1</f>
        <v>2026</v>
      </c>
      <c r="L18" s="276"/>
    </row>
    <row r="19" spans="1:15" x14ac:dyDescent="0.2">
      <c r="A19" s="260" t="s">
        <v>245</v>
      </c>
      <c r="B19" s="261"/>
      <c r="C19" s="261"/>
      <c r="D19" s="261"/>
      <c r="E19" s="277">
        <v>0.2165</v>
      </c>
      <c r="F19" s="278"/>
      <c r="G19" s="277">
        <v>0.223</v>
      </c>
      <c r="H19" s="278"/>
      <c r="I19" s="279">
        <v>0.2</v>
      </c>
      <c r="J19" s="280"/>
      <c r="K19" s="279">
        <v>0.2</v>
      </c>
      <c r="L19" s="280"/>
    </row>
    <row r="20" spans="1:15" ht="13.5" thickBot="1" x14ac:dyDescent="0.25">
      <c r="A20" s="281" t="s">
        <v>246</v>
      </c>
      <c r="B20" s="282"/>
      <c r="C20" s="282"/>
      <c r="D20" s="282"/>
      <c r="E20" s="283">
        <v>5.0799999999999998E-2</v>
      </c>
      <c r="F20" s="284"/>
      <c r="G20" s="283">
        <v>4.4999999999999998E-2</v>
      </c>
      <c r="H20" s="284"/>
      <c r="I20" s="285">
        <v>5.1999999999999998E-2</v>
      </c>
      <c r="J20" s="286"/>
      <c r="K20" s="285">
        <v>5.1999999999999998E-2</v>
      </c>
      <c r="L20" s="286"/>
    </row>
    <row r="21" spans="1:15" x14ac:dyDescent="0.2">
      <c r="A21" s="44"/>
      <c r="L21" s="45"/>
    </row>
    <row r="22" spans="1:15" x14ac:dyDescent="0.2">
      <c r="A22" s="268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269"/>
    </row>
    <row r="23" spans="1:15" x14ac:dyDescent="0.2">
      <c r="A23" s="44"/>
      <c r="L23" s="45"/>
    </row>
    <row r="24" spans="1:15" ht="13.5" thickBot="1" x14ac:dyDescent="0.25">
      <c r="A24" s="44"/>
      <c r="L24" s="45"/>
    </row>
    <row r="25" spans="1:15" x14ac:dyDescent="0.2">
      <c r="A25" s="270" t="s">
        <v>247</v>
      </c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2"/>
    </row>
    <row r="26" spans="1:15" x14ac:dyDescent="0.2">
      <c r="A26" s="273" t="s">
        <v>110</v>
      </c>
      <c r="B26" s="274"/>
      <c r="C26" s="274"/>
      <c r="D26" s="274"/>
      <c r="E26" s="239">
        <f>$L$1 - 3</f>
        <v>2023</v>
      </c>
      <c r="F26" s="239"/>
      <c r="G26" s="239">
        <f>$L$1-2</f>
        <v>2024</v>
      </c>
      <c r="H26" s="239"/>
      <c r="I26" s="239">
        <f>$L$1-1</f>
        <v>2025</v>
      </c>
      <c r="J26" s="239"/>
      <c r="K26" s="275">
        <f>$L$1</f>
        <v>2026</v>
      </c>
      <c r="L26" s="276"/>
    </row>
    <row r="27" spans="1:15" ht="12.75" customHeight="1" x14ac:dyDescent="0.2">
      <c r="A27" s="260" t="s">
        <v>248</v>
      </c>
      <c r="B27" s="261"/>
      <c r="C27" s="261"/>
      <c r="D27" s="261"/>
      <c r="E27" s="262">
        <v>401232</v>
      </c>
      <c r="F27" s="263"/>
      <c r="G27" s="264">
        <v>401500</v>
      </c>
      <c r="H27" s="265"/>
      <c r="I27" s="264">
        <v>459150</v>
      </c>
      <c r="J27" s="265"/>
      <c r="K27" s="266">
        <f>463672-7000</f>
        <v>456672</v>
      </c>
      <c r="L27" s="267"/>
      <c r="O27" s="32"/>
    </row>
    <row r="28" spans="1:15" ht="12.75" customHeight="1" x14ac:dyDescent="0.2">
      <c r="A28" s="260" t="s">
        <v>249</v>
      </c>
      <c r="B28" s="261"/>
      <c r="C28" s="261"/>
      <c r="D28" s="261"/>
      <c r="E28" s="262">
        <v>1000</v>
      </c>
      <c r="F28" s="263"/>
      <c r="G28" s="264">
        <v>2100</v>
      </c>
      <c r="H28" s="265"/>
      <c r="I28" s="264">
        <v>1000</v>
      </c>
      <c r="J28" s="265"/>
      <c r="K28" s="266">
        <v>1000</v>
      </c>
      <c r="L28" s="267"/>
    </row>
    <row r="29" spans="1:15" ht="12.75" customHeight="1" thickBot="1" x14ac:dyDescent="0.25">
      <c r="A29" s="249" t="s">
        <v>250</v>
      </c>
      <c r="B29" s="250"/>
      <c r="C29" s="250"/>
      <c r="D29" s="250"/>
      <c r="E29" s="251">
        <v>255</v>
      </c>
      <c r="F29" s="252"/>
      <c r="G29" s="253">
        <v>1997</v>
      </c>
      <c r="H29" s="254"/>
      <c r="I29" s="253">
        <v>366</v>
      </c>
      <c r="J29" s="254"/>
      <c r="K29" s="255">
        <v>200</v>
      </c>
      <c r="L29" s="256"/>
    </row>
    <row r="30" spans="1:15" x14ac:dyDescent="0.2">
      <c r="A30" s="44"/>
      <c r="L30" s="45"/>
    </row>
    <row r="31" spans="1:15" ht="13.5" thickBot="1" x14ac:dyDescent="0.25">
      <c r="A31" s="44"/>
      <c r="L31" s="45"/>
    </row>
    <row r="32" spans="1:15" x14ac:dyDescent="0.2">
      <c r="A32" s="257" t="s">
        <v>251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9"/>
    </row>
    <row r="33" spans="1:13" x14ac:dyDescent="0.2">
      <c r="A33" s="236" t="s">
        <v>110</v>
      </c>
      <c r="B33" s="237"/>
      <c r="C33" s="237"/>
      <c r="D33" s="238"/>
      <c r="E33" s="239">
        <f>$L$1-3</f>
        <v>2023</v>
      </c>
      <c r="F33" s="239"/>
      <c r="G33" s="239">
        <f>$L$1-2</f>
        <v>2024</v>
      </c>
      <c r="H33" s="239"/>
      <c r="I33" s="239">
        <f>$L$1-1</f>
        <v>2025</v>
      </c>
      <c r="J33" s="239"/>
      <c r="K33" s="239">
        <f>$L$1</f>
        <v>2026</v>
      </c>
      <c r="L33" s="239"/>
    </row>
    <row r="34" spans="1:13" ht="12.75" customHeight="1" x14ac:dyDescent="0.2">
      <c r="A34" s="187" t="s">
        <v>252</v>
      </c>
      <c r="B34" s="188"/>
      <c r="C34" s="188"/>
      <c r="D34" s="189"/>
      <c r="E34" s="241">
        <f>E27/'[2]Economico Patrimoniale'!$G$20</f>
        <v>0.21417425860621472</v>
      </c>
      <c r="F34" s="242"/>
      <c r="G34" s="247">
        <f>G27/'[2]Economico Patrimoniale'!$I$20</f>
        <v>0.20471475362352506</v>
      </c>
      <c r="H34" s="247"/>
      <c r="I34" s="248">
        <f>I27/'[2]Economico Patrimoniale'!$K$20</f>
        <v>0.22921684867394695</v>
      </c>
      <c r="J34" s="175"/>
      <c r="K34" s="215">
        <f>K27/'Economico Patrimoniale'!K20</f>
        <v>0.20390963887094468</v>
      </c>
      <c r="L34" s="216"/>
    </row>
    <row r="35" spans="1:13" ht="12.75" customHeight="1" x14ac:dyDescent="0.2">
      <c r="A35" s="181" t="s">
        <v>213</v>
      </c>
      <c r="B35" s="182"/>
      <c r="C35" s="182"/>
      <c r="D35" s="183"/>
      <c r="E35" s="243"/>
      <c r="F35" s="244"/>
      <c r="G35" s="247"/>
      <c r="H35" s="247"/>
      <c r="I35" s="175"/>
      <c r="J35" s="175"/>
      <c r="K35" s="217"/>
      <c r="L35" s="218"/>
    </row>
    <row r="36" spans="1:13" ht="12.75" customHeight="1" x14ac:dyDescent="0.2">
      <c r="A36" s="199" t="s">
        <v>253</v>
      </c>
      <c r="B36" s="200"/>
      <c r="C36" s="200"/>
      <c r="D36" s="201"/>
      <c r="E36" s="245"/>
      <c r="F36" s="246"/>
      <c r="G36" s="247"/>
      <c r="H36" s="247"/>
      <c r="I36" s="175"/>
      <c r="J36" s="175"/>
      <c r="K36" s="217"/>
      <c r="L36" s="218"/>
    </row>
    <row r="37" spans="1:13" ht="12.75" customHeight="1" x14ac:dyDescent="0.2">
      <c r="A37" s="187" t="s">
        <v>254</v>
      </c>
      <c r="B37" s="188"/>
      <c r="C37" s="188"/>
      <c r="D37" s="189"/>
      <c r="E37" s="227">
        <f>E27/E8</f>
        <v>33436</v>
      </c>
      <c r="F37" s="228"/>
      <c r="G37" s="232">
        <f>G27/G8</f>
        <v>30884.615384615383</v>
      </c>
      <c r="H37" s="233"/>
      <c r="I37" s="232">
        <f>I27/I8</f>
        <v>35319.230769230766</v>
      </c>
      <c r="J37" s="233"/>
      <c r="K37" s="240">
        <f>K27/K8</f>
        <v>35128.615384615383</v>
      </c>
      <c r="L37" s="216"/>
    </row>
    <row r="38" spans="1:13" ht="12.75" customHeight="1" x14ac:dyDescent="0.2">
      <c r="A38" s="181" t="s">
        <v>213</v>
      </c>
      <c r="B38" s="182"/>
      <c r="C38" s="182"/>
      <c r="D38" s="183"/>
      <c r="E38" s="229"/>
      <c r="F38" s="230"/>
      <c r="G38" s="234"/>
      <c r="H38" s="235"/>
      <c r="I38" s="234"/>
      <c r="J38" s="235"/>
      <c r="K38" s="217"/>
      <c r="L38" s="218"/>
    </row>
    <row r="39" spans="1:13" ht="12.75" customHeight="1" x14ac:dyDescent="0.2">
      <c r="A39" s="199" t="s">
        <v>255</v>
      </c>
      <c r="B39" s="200"/>
      <c r="C39" s="200"/>
      <c r="D39" s="201"/>
      <c r="E39" s="231"/>
      <c r="F39" s="232"/>
      <c r="G39" s="234"/>
      <c r="H39" s="235"/>
      <c r="I39" s="234"/>
      <c r="J39" s="235"/>
      <c r="K39" s="217"/>
      <c r="L39" s="218"/>
    </row>
    <row r="40" spans="1:13" ht="12.75" customHeight="1" x14ac:dyDescent="0.2">
      <c r="A40" s="166" t="s">
        <v>256</v>
      </c>
      <c r="B40" s="167"/>
      <c r="C40" s="167"/>
      <c r="D40" s="168"/>
      <c r="E40" s="206">
        <f>E27/Caratteristiche!G5</f>
        <v>130.14336685047033</v>
      </c>
      <c r="F40" s="207"/>
      <c r="G40" s="195">
        <f>G27/Caratteristiche!I5</f>
        <v>130.10369410239792</v>
      </c>
      <c r="H40" s="212"/>
      <c r="I40" s="214">
        <f>I27/Caratteristiche!K5</f>
        <v>150.3930560104815</v>
      </c>
      <c r="J40" s="212"/>
      <c r="K40" s="215">
        <f>K27/Caratteristiche!M5</f>
        <v>150.71683168316832</v>
      </c>
      <c r="L40" s="216"/>
    </row>
    <row r="41" spans="1:13" ht="12.75" customHeight="1" x14ac:dyDescent="0.2">
      <c r="A41" s="181" t="s">
        <v>213</v>
      </c>
      <c r="B41" s="182"/>
      <c r="C41" s="182"/>
      <c r="D41" s="183"/>
      <c r="E41" s="208"/>
      <c r="F41" s="209"/>
      <c r="G41" s="213"/>
      <c r="H41" s="196"/>
      <c r="I41" s="213"/>
      <c r="J41" s="196"/>
      <c r="K41" s="217"/>
      <c r="L41" s="218"/>
    </row>
    <row r="42" spans="1:13" ht="13.5" customHeight="1" x14ac:dyDescent="0.2">
      <c r="A42" s="199" t="s">
        <v>109</v>
      </c>
      <c r="B42" s="200"/>
      <c r="C42" s="200"/>
      <c r="D42" s="201"/>
      <c r="E42" s="210"/>
      <c r="F42" s="211"/>
      <c r="G42" s="213"/>
      <c r="H42" s="196"/>
      <c r="I42" s="213"/>
      <c r="J42" s="196"/>
      <c r="K42" s="217"/>
      <c r="L42" s="218"/>
    </row>
    <row r="43" spans="1:13" ht="12.75" customHeight="1" x14ac:dyDescent="0.2">
      <c r="A43" s="166" t="s">
        <v>257</v>
      </c>
      <c r="B43" s="167"/>
      <c r="C43" s="167"/>
      <c r="D43" s="168"/>
      <c r="E43" s="219">
        <f>Caratteristiche!G5/Organizzazione!E8</f>
        <v>256.91666666666669</v>
      </c>
      <c r="F43" s="220"/>
      <c r="G43" s="225">
        <f>Caratteristiche!I5/Organizzazione!G8</f>
        <v>237.38461538461539</v>
      </c>
      <c r="H43" s="225"/>
      <c r="I43" s="225">
        <f>Caratteristiche!K5/Organizzazione!I8</f>
        <v>234.84615384615384</v>
      </c>
      <c r="J43" s="225"/>
      <c r="K43" s="226">
        <f>Caratteristiche!M5/Organizzazione!K8</f>
        <v>233.07692307692307</v>
      </c>
      <c r="L43" s="216"/>
    </row>
    <row r="44" spans="1:13" ht="12.75" customHeight="1" x14ac:dyDescent="0.2">
      <c r="A44" s="181" t="s">
        <v>109</v>
      </c>
      <c r="B44" s="182"/>
      <c r="C44" s="182"/>
      <c r="D44" s="183"/>
      <c r="E44" s="221"/>
      <c r="F44" s="222"/>
      <c r="G44" s="225"/>
      <c r="H44" s="225"/>
      <c r="I44" s="225"/>
      <c r="J44" s="225"/>
      <c r="K44" s="217"/>
      <c r="L44" s="218"/>
      <c r="M44" s="48"/>
    </row>
    <row r="45" spans="1:13" ht="12.75" customHeight="1" x14ac:dyDescent="0.2">
      <c r="A45" s="199" t="s">
        <v>255</v>
      </c>
      <c r="B45" s="200"/>
      <c r="C45" s="200"/>
      <c r="D45" s="201"/>
      <c r="E45" s="223"/>
      <c r="F45" s="224"/>
      <c r="G45" s="225"/>
      <c r="H45" s="225"/>
      <c r="I45" s="225"/>
      <c r="J45" s="225"/>
      <c r="K45" s="217"/>
      <c r="L45" s="218"/>
    </row>
    <row r="46" spans="1:13" ht="12.75" customHeight="1" x14ac:dyDescent="0.2">
      <c r="A46" s="187" t="s">
        <v>258</v>
      </c>
      <c r="B46" s="188"/>
      <c r="C46" s="188"/>
      <c r="D46" s="189"/>
      <c r="E46" s="169">
        <f>E5/E8</f>
        <v>0</v>
      </c>
      <c r="F46" s="170"/>
      <c r="G46" s="175">
        <f>G5/G8</f>
        <v>0</v>
      </c>
      <c r="H46" s="175"/>
      <c r="I46" s="175">
        <f>I5/I8</f>
        <v>0</v>
      </c>
      <c r="J46" s="175"/>
      <c r="K46" s="204">
        <f>K5/K8</f>
        <v>0</v>
      </c>
      <c r="L46" s="178"/>
    </row>
    <row r="47" spans="1:13" ht="12.75" customHeight="1" x14ac:dyDescent="0.2">
      <c r="A47" s="181" t="s">
        <v>259</v>
      </c>
      <c r="B47" s="182"/>
      <c r="C47" s="182"/>
      <c r="D47" s="183"/>
      <c r="E47" s="171"/>
      <c r="F47" s="172"/>
      <c r="G47" s="175"/>
      <c r="H47" s="175"/>
      <c r="I47" s="175"/>
      <c r="J47" s="175"/>
      <c r="K47" s="204"/>
      <c r="L47" s="178"/>
    </row>
    <row r="48" spans="1:13" ht="12.75" customHeight="1" x14ac:dyDescent="0.2">
      <c r="A48" s="199" t="s">
        <v>255</v>
      </c>
      <c r="B48" s="200"/>
      <c r="C48" s="200"/>
      <c r="D48" s="201"/>
      <c r="E48" s="202"/>
      <c r="F48" s="203"/>
      <c r="G48" s="175"/>
      <c r="H48" s="175"/>
      <c r="I48" s="175"/>
      <c r="J48" s="175"/>
      <c r="K48" s="204"/>
      <c r="L48" s="178"/>
    </row>
    <row r="49" spans="1:12" ht="12.75" customHeight="1" x14ac:dyDescent="0.2">
      <c r="A49" s="166" t="s">
        <v>260</v>
      </c>
      <c r="B49" s="167"/>
      <c r="C49" s="167"/>
      <c r="D49" s="168"/>
      <c r="E49" s="169">
        <f>E6/E8</f>
        <v>0.16666666666666666</v>
      </c>
      <c r="F49" s="170"/>
      <c r="G49" s="175">
        <f>G6/G8</f>
        <v>0.15384615384615385</v>
      </c>
      <c r="H49" s="175"/>
      <c r="I49" s="175">
        <f>I6/I8</f>
        <v>0.15384615384615385</v>
      </c>
      <c r="J49" s="175"/>
      <c r="K49" s="204">
        <f>K6/K8</f>
        <v>0.15384615384615385</v>
      </c>
      <c r="L49" s="178"/>
    </row>
    <row r="50" spans="1:12" ht="12.75" customHeight="1" x14ac:dyDescent="0.2">
      <c r="A50" s="181" t="s">
        <v>261</v>
      </c>
      <c r="B50" s="182"/>
      <c r="C50" s="182"/>
      <c r="D50" s="183"/>
      <c r="E50" s="171"/>
      <c r="F50" s="172"/>
      <c r="G50" s="175"/>
      <c r="H50" s="175"/>
      <c r="I50" s="175"/>
      <c r="J50" s="175"/>
      <c r="K50" s="204"/>
      <c r="L50" s="178"/>
    </row>
    <row r="51" spans="1:12" ht="13.5" customHeight="1" x14ac:dyDescent="0.2">
      <c r="A51" s="205" t="s">
        <v>255</v>
      </c>
      <c r="B51" s="182"/>
      <c r="C51" s="182"/>
      <c r="D51" s="183"/>
      <c r="E51" s="202"/>
      <c r="F51" s="203"/>
      <c r="G51" s="175"/>
      <c r="H51" s="175"/>
      <c r="I51" s="175"/>
      <c r="J51" s="175"/>
      <c r="K51" s="204"/>
      <c r="L51" s="178"/>
    </row>
    <row r="52" spans="1:12" ht="13.15" customHeight="1" x14ac:dyDescent="0.2">
      <c r="A52" s="187" t="s">
        <v>262</v>
      </c>
      <c r="B52" s="188"/>
      <c r="C52" s="188"/>
      <c r="D52" s="189"/>
      <c r="E52" s="169">
        <f>E29/E28</f>
        <v>0.255</v>
      </c>
      <c r="F52" s="170"/>
      <c r="G52" s="175">
        <f>G29/G28</f>
        <v>0.95095238095238099</v>
      </c>
      <c r="H52" s="175"/>
      <c r="I52" s="175">
        <f>I29/I28</f>
        <v>0.36599999999999999</v>
      </c>
      <c r="J52" s="175"/>
      <c r="K52" s="177">
        <f>K29/K28</f>
        <v>0.2</v>
      </c>
      <c r="L52" s="178"/>
    </row>
    <row r="53" spans="1:12" ht="13.15" customHeight="1" x14ac:dyDescent="0.2">
      <c r="A53" s="181" t="s">
        <v>263</v>
      </c>
      <c r="B53" s="182"/>
      <c r="C53" s="182"/>
      <c r="D53" s="183"/>
      <c r="E53" s="171"/>
      <c r="F53" s="172"/>
      <c r="G53" s="175"/>
      <c r="H53" s="175"/>
      <c r="I53" s="175"/>
      <c r="J53" s="175"/>
      <c r="K53" s="177"/>
      <c r="L53" s="178"/>
    </row>
    <row r="54" spans="1:12" ht="13.15" customHeight="1" x14ac:dyDescent="0.2">
      <c r="A54" s="199" t="s">
        <v>264</v>
      </c>
      <c r="B54" s="200"/>
      <c r="C54" s="200"/>
      <c r="D54" s="201"/>
      <c r="E54" s="202"/>
      <c r="F54" s="203"/>
      <c r="G54" s="175"/>
      <c r="H54" s="175"/>
      <c r="I54" s="175"/>
      <c r="J54" s="175"/>
      <c r="K54" s="177"/>
      <c r="L54" s="178"/>
    </row>
    <row r="55" spans="1:12" ht="13.15" customHeight="1" x14ac:dyDescent="0.2">
      <c r="A55" s="187" t="s">
        <v>265</v>
      </c>
      <c r="B55" s="188"/>
      <c r="C55" s="188"/>
      <c r="D55" s="189"/>
      <c r="E55" s="190">
        <f>E29/E8</f>
        <v>21.25</v>
      </c>
      <c r="F55" s="191"/>
      <c r="G55" s="196">
        <f>G29/G8</f>
        <v>153.61538461538461</v>
      </c>
      <c r="H55" s="196"/>
      <c r="I55" s="196">
        <f>I29/I8</f>
        <v>28.153846153846153</v>
      </c>
      <c r="J55" s="196"/>
      <c r="K55" s="197">
        <f>K29/K8</f>
        <v>15.384615384615385</v>
      </c>
      <c r="L55" s="198"/>
    </row>
    <row r="56" spans="1:12" ht="13.15" customHeight="1" x14ac:dyDescent="0.2">
      <c r="A56" s="181" t="s">
        <v>266</v>
      </c>
      <c r="B56" s="182"/>
      <c r="C56" s="182"/>
      <c r="D56" s="183"/>
      <c r="E56" s="192"/>
      <c r="F56" s="193"/>
      <c r="G56" s="196"/>
      <c r="H56" s="196"/>
      <c r="I56" s="196"/>
      <c r="J56" s="196"/>
      <c r="K56" s="197"/>
      <c r="L56" s="198"/>
    </row>
    <row r="57" spans="1:12" ht="13.15" customHeight="1" x14ac:dyDescent="0.2">
      <c r="A57" s="199" t="s">
        <v>255</v>
      </c>
      <c r="B57" s="200"/>
      <c r="C57" s="200"/>
      <c r="D57" s="201"/>
      <c r="E57" s="194"/>
      <c r="F57" s="195"/>
      <c r="G57" s="196"/>
      <c r="H57" s="196"/>
      <c r="I57" s="196"/>
      <c r="J57" s="196"/>
      <c r="K57" s="197"/>
      <c r="L57" s="198"/>
    </row>
    <row r="58" spans="1:12" ht="13.15" customHeight="1" x14ac:dyDescent="0.2">
      <c r="A58" s="166" t="s">
        <v>267</v>
      </c>
      <c r="B58" s="167"/>
      <c r="C58" s="167"/>
      <c r="D58" s="168"/>
      <c r="E58" s="169">
        <f>E29/E27</f>
        <v>6.3554252901064725E-4</v>
      </c>
      <c r="F58" s="170"/>
      <c r="G58" s="175">
        <f>G29/G27</f>
        <v>4.9738480697384809E-3</v>
      </c>
      <c r="H58" s="175"/>
      <c r="I58" s="175">
        <f>I29/I27</f>
        <v>7.9712512250898395E-4</v>
      </c>
      <c r="J58" s="175"/>
      <c r="K58" s="177">
        <f>K29/K27</f>
        <v>4.3795108962231099E-4</v>
      </c>
      <c r="L58" s="178"/>
    </row>
    <row r="59" spans="1:12" ht="13.15" customHeight="1" x14ac:dyDescent="0.2">
      <c r="A59" s="181" t="s">
        <v>266</v>
      </c>
      <c r="B59" s="182"/>
      <c r="C59" s="182"/>
      <c r="D59" s="183"/>
      <c r="E59" s="171"/>
      <c r="F59" s="172"/>
      <c r="G59" s="175"/>
      <c r="H59" s="175"/>
      <c r="I59" s="175"/>
      <c r="J59" s="175"/>
      <c r="K59" s="177"/>
      <c r="L59" s="178"/>
    </row>
    <row r="60" spans="1:12" ht="13.9" customHeight="1" thickBot="1" x14ac:dyDescent="0.25">
      <c r="A60" s="184" t="s">
        <v>213</v>
      </c>
      <c r="B60" s="185"/>
      <c r="C60" s="185"/>
      <c r="D60" s="186"/>
      <c r="E60" s="173"/>
      <c r="F60" s="174"/>
      <c r="G60" s="176"/>
      <c r="H60" s="176"/>
      <c r="I60" s="176"/>
      <c r="J60" s="176"/>
      <c r="K60" s="179"/>
      <c r="L60" s="180"/>
    </row>
    <row r="63" spans="1:12" x14ac:dyDescent="0.2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</row>
  </sheetData>
  <mergeCells count="164">
    <mergeCell ref="A1:J1"/>
    <mergeCell ref="A2:L2"/>
    <mergeCell ref="A3:L3"/>
    <mergeCell ref="A4:D4"/>
    <mergeCell ref="E4:F4"/>
    <mergeCell ref="G4:H4"/>
    <mergeCell ref="I4:J4"/>
    <mergeCell ref="K4:L4"/>
    <mergeCell ref="A5:D5"/>
    <mergeCell ref="I5:J5"/>
    <mergeCell ref="K5:L5"/>
    <mergeCell ref="E5:F5"/>
    <mergeCell ref="G5:H5"/>
    <mergeCell ref="A6:D6"/>
    <mergeCell ref="E6:F6"/>
    <mergeCell ref="G6:H6"/>
    <mergeCell ref="I6:J6"/>
    <mergeCell ref="K6:L6"/>
    <mergeCell ref="A9:L9"/>
    <mergeCell ref="A10:L10"/>
    <mergeCell ref="A11:D11"/>
    <mergeCell ref="E11:F11"/>
    <mergeCell ref="G11:H11"/>
    <mergeCell ref="I11:J11"/>
    <mergeCell ref="K11:L11"/>
    <mergeCell ref="A7:D7"/>
    <mergeCell ref="E7:F7"/>
    <mergeCell ref="G7:H7"/>
    <mergeCell ref="I7:J7"/>
    <mergeCell ref="K7:L7"/>
    <mergeCell ref="A8:D8"/>
    <mergeCell ref="E8:F8"/>
    <mergeCell ref="G8:H8"/>
    <mergeCell ref="I8:J8"/>
    <mergeCell ref="K8:L8"/>
    <mergeCell ref="A12:D12"/>
    <mergeCell ref="E12:F12"/>
    <mergeCell ref="G12:H12"/>
    <mergeCell ref="I12:J12"/>
    <mergeCell ref="K12:L12"/>
    <mergeCell ref="A13:D13"/>
    <mergeCell ref="E13:F13"/>
    <mergeCell ref="G13:H13"/>
    <mergeCell ref="I13:J13"/>
    <mergeCell ref="K13:L13"/>
    <mergeCell ref="A16:L16"/>
    <mergeCell ref="A17:L17"/>
    <mergeCell ref="A18:D18"/>
    <mergeCell ref="E18:F18"/>
    <mergeCell ref="G18:H18"/>
    <mergeCell ref="I18:J18"/>
    <mergeCell ref="K18:L18"/>
    <mergeCell ref="A14:D14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A22:L22"/>
    <mergeCell ref="A25:L25"/>
    <mergeCell ref="A26:D26"/>
    <mergeCell ref="E26:F26"/>
    <mergeCell ref="G26:H26"/>
    <mergeCell ref="I26:J26"/>
    <mergeCell ref="K26:L26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9:D29"/>
    <mergeCell ref="E29:F29"/>
    <mergeCell ref="G29:H29"/>
    <mergeCell ref="I29:J29"/>
    <mergeCell ref="K29:L29"/>
    <mergeCell ref="A32:L32"/>
    <mergeCell ref="A35:D35"/>
    <mergeCell ref="A36:D36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37:D37"/>
    <mergeCell ref="E37:F39"/>
    <mergeCell ref="G37:H39"/>
    <mergeCell ref="I37:J39"/>
    <mergeCell ref="A33:D33"/>
    <mergeCell ref="E33:F33"/>
    <mergeCell ref="G33:H33"/>
    <mergeCell ref="I33:J33"/>
    <mergeCell ref="K37:L39"/>
    <mergeCell ref="A38:D38"/>
    <mergeCell ref="A39:D39"/>
    <mergeCell ref="K33:L33"/>
    <mergeCell ref="A34:D34"/>
    <mergeCell ref="E34:F36"/>
    <mergeCell ref="G34:H36"/>
    <mergeCell ref="I34:J36"/>
    <mergeCell ref="K34:L36"/>
    <mergeCell ref="A40:D40"/>
    <mergeCell ref="E40:F42"/>
    <mergeCell ref="G40:H42"/>
    <mergeCell ref="I40:J42"/>
    <mergeCell ref="K40:L42"/>
    <mergeCell ref="A41:D41"/>
    <mergeCell ref="A42:D42"/>
    <mergeCell ref="A46:D46"/>
    <mergeCell ref="E46:F48"/>
    <mergeCell ref="G46:H48"/>
    <mergeCell ref="I46:J48"/>
    <mergeCell ref="K46:L48"/>
    <mergeCell ref="A47:D47"/>
    <mergeCell ref="A48:D48"/>
    <mergeCell ref="A43:D43"/>
    <mergeCell ref="E43:F45"/>
    <mergeCell ref="G43:H45"/>
    <mergeCell ref="I43:J45"/>
    <mergeCell ref="K43:L45"/>
    <mergeCell ref="A44:D44"/>
    <mergeCell ref="A45:D45"/>
    <mergeCell ref="A52:D52"/>
    <mergeCell ref="E52:F54"/>
    <mergeCell ref="G52:H54"/>
    <mergeCell ref="I52:J54"/>
    <mergeCell ref="K52:L54"/>
    <mergeCell ref="A53:D53"/>
    <mergeCell ref="A54:D54"/>
    <mergeCell ref="A49:D49"/>
    <mergeCell ref="E49:F51"/>
    <mergeCell ref="G49:H51"/>
    <mergeCell ref="I49:J51"/>
    <mergeCell ref="K49:L51"/>
    <mergeCell ref="A50:D50"/>
    <mergeCell ref="A51:D51"/>
    <mergeCell ref="A63:L63"/>
    <mergeCell ref="A58:D58"/>
    <mergeCell ref="E58:F60"/>
    <mergeCell ref="G58:H60"/>
    <mergeCell ref="I58:J60"/>
    <mergeCell ref="K58:L60"/>
    <mergeCell ref="A59:D59"/>
    <mergeCell ref="A60:D60"/>
    <mergeCell ref="A55:D55"/>
    <mergeCell ref="E55:F57"/>
    <mergeCell ref="G55:H57"/>
    <mergeCell ref="I55:J57"/>
    <mergeCell ref="K55:L57"/>
    <mergeCell ref="A56:D56"/>
    <mergeCell ref="A57:D57"/>
  </mergeCells>
  <printOptions horizontalCentered="1"/>
  <pageMargins left="0.39370078740157483" right="0.39370078740157483" top="0.6692913385826772" bottom="0.19685039370078741" header="0.19685039370078741" footer="0.19685039370078741"/>
  <pageSetup paperSize="9" scale="80" orientation="portrait" r:id="rId1"/>
  <headerFooter alignWithMargins="0">
    <oddHeader>&amp;C&amp;B</oddHeader>
    <oddFooter>&amp;L&amp;"Tahoma,Corsivo"&amp;8&amp;F&amp;R&amp;P</oddFooter>
  </headerFooter>
  <rowBreaks count="1" manualBreakCount="1">
    <brk id="6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4"/>
  <sheetViews>
    <sheetView zoomScaleNormal="100" workbookViewId="0">
      <selection activeCell="Q38" sqref="Q38"/>
    </sheetView>
  </sheetViews>
  <sheetFormatPr defaultRowHeight="12.75" x14ac:dyDescent="0.2"/>
  <cols>
    <col min="1" max="9" width="9.140625" style="3"/>
    <col min="10" max="10" width="10.140625" style="3" bestFit="1" customWidth="1"/>
    <col min="11" max="11" width="9.140625" style="3"/>
    <col min="12" max="12" width="9.7109375" style="3" customWidth="1"/>
    <col min="13" max="13" width="11.42578125" style="3" customWidth="1"/>
    <col min="14" max="14" width="11" style="3" customWidth="1"/>
    <col min="15" max="15" width="19" style="3" bestFit="1" customWidth="1"/>
    <col min="16" max="16" width="9.140625" style="3"/>
    <col min="17" max="17" width="21.42578125" style="3" bestFit="1" customWidth="1"/>
    <col min="18" max="265" width="9.140625" style="3"/>
    <col min="266" max="266" width="10.140625" style="3" bestFit="1" customWidth="1"/>
    <col min="267" max="267" width="9.140625" style="3"/>
    <col min="268" max="268" width="9.7109375" style="3" customWidth="1"/>
    <col min="269" max="269" width="11.42578125" style="3" customWidth="1"/>
    <col min="270" max="270" width="11" style="3" customWidth="1"/>
    <col min="271" max="271" width="19" style="3" bestFit="1" customWidth="1"/>
    <col min="272" max="272" width="9.140625" style="3"/>
    <col min="273" max="273" width="21.42578125" style="3" bestFit="1" customWidth="1"/>
    <col min="274" max="521" width="9.140625" style="3"/>
    <col min="522" max="522" width="10.140625" style="3" bestFit="1" customWidth="1"/>
    <col min="523" max="523" width="9.140625" style="3"/>
    <col min="524" max="524" width="9.7109375" style="3" customWidth="1"/>
    <col min="525" max="525" width="11.42578125" style="3" customWidth="1"/>
    <col min="526" max="526" width="11" style="3" customWidth="1"/>
    <col min="527" max="527" width="19" style="3" bestFit="1" customWidth="1"/>
    <col min="528" max="528" width="9.140625" style="3"/>
    <col min="529" max="529" width="21.42578125" style="3" bestFit="1" customWidth="1"/>
    <col min="530" max="777" width="9.140625" style="3"/>
    <col min="778" max="778" width="10.140625" style="3" bestFit="1" customWidth="1"/>
    <col min="779" max="779" width="9.140625" style="3"/>
    <col min="780" max="780" width="9.7109375" style="3" customWidth="1"/>
    <col min="781" max="781" width="11.42578125" style="3" customWidth="1"/>
    <col min="782" max="782" width="11" style="3" customWidth="1"/>
    <col min="783" max="783" width="19" style="3" bestFit="1" customWidth="1"/>
    <col min="784" max="784" width="9.140625" style="3"/>
    <col min="785" max="785" width="21.42578125" style="3" bestFit="1" customWidth="1"/>
    <col min="786" max="1033" width="9.140625" style="3"/>
    <col min="1034" max="1034" width="10.140625" style="3" bestFit="1" customWidth="1"/>
    <col min="1035" max="1035" width="9.140625" style="3"/>
    <col min="1036" max="1036" width="9.7109375" style="3" customWidth="1"/>
    <col min="1037" max="1037" width="11.42578125" style="3" customWidth="1"/>
    <col min="1038" max="1038" width="11" style="3" customWidth="1"/>
    <col min="1039" max="1039" width="19" style="3" bestFit="1" customWidth="1"/>
    <col min="1040" max="1040" width="9.140625" style="3"/>
    <col min="1041" max="1041" width="21.42578125" style="3" bestFit="1" customWidth="1"/>
    <col min="1042" max="1289" width="9.140625" style="3"/>
    <col min="1290" max="1290" width="10.140625" style="3" bestFit="1" customWidth="1"/>
    <col min="1291" max="1291" width="9.140625" style="3"/>
    <col min="1292" max="1292" width="9.7109375" style="3" customWidth="1"/>
    <col min="1293" max="1293" width="11.42578125" style="3" customWidth="1"/>
    <col min="1294" max="1294" width="11" style="3" customWidth="1"/>
    <col min="1295" max="1295" width="19" style="3" bestFit="1" customWidth="1"/>
    <col min="1296" max="1296" width="9.140625" style="3"/>
    <col min="1297" max="1297" width="21.42578125" style="3" bestFit="1" customWidth="1"/>
    <col min="1298" max="1545" width="9.140625" style="3"/>
    <col min="1546" max="1546" width="10.140625" style="3" bestFit="1" customWidth="1"/>
    <col min="1547" max="1547" width="9.140625" style="3"/>
    <col min="1548" max="1548" width="9.7109375" style="3" customWidth="1"/>
    <col min="1549" max="1549" width="11.42578125" style="3" customWidth="1"/>
    <col min="1550" max="1550" width="11" style="3" customWidth="1"/>
    <col min="1551" max="1551" width="19" style="3" bestFit="1" customWidth="1"/>
    <col min="1552" max="1552" width="9.140625" style="3"/>
    <col min="1553" max="1553" width="21.42578125" style="3" bestFit="1" customWidth="1"/>
    <col min="1554" max="1801" width="9.140625" style="3"/>
    <col min="1802" max="1802" width="10.140625" style="3" bestFit="1" customWidth="1"/>
    <col min="1803" max="1803" width="9.140625" style="3"/>
    <col min="1804" max="1804" width="9.7109375" style="3" customWidth="1"/>
    <col min="1805" max="1805" width="11.42578125" style="3" customWidth="1"/>
    <col min="1806" max="1806" width="11" style="3" customWidth="1"/>
    <col min="1807" max="1807" width="19" style="3" bestFit="1" customWidth="1"/>
    <col min="1808" max="1808" width="9.140625" style="3"/>
    <col min="1809" max="1809" width="21.42578125" style="3" bestFit="1" customWidth="1"/>
    <col min="1810" max="2057" width="9.140625" style="3"/>
    <col min="2058" max="2058" width="10.140625" style="3" bestFit="1" customWidth="1"/>
    <col min="2059" max="2059" width="9.140625" style="3"/>
    <col min="2060" max="2060" width="9.7109375" style="3" customWidth="1"/>
    <col min="2061" max="2061" width="11.42578125" style="3" customWidth="1"/>
    <col min="2062" max="2062" width="11" style="3" customWidth="1"/>
    <col min="2063" max="2063" width="19" style="3" bestFit="1" customWidth="1"/>
    <col min="2064" max="2064" width="9.140625" style="3"/>
    <col min="2065" max="2065" width="21.42578125" style="3" bestFit="1" customWidth="1"/>
    <col min="2066" max="2313" width="9.140625" style="3"/>
    <col min="2314" max="2314" width="10.140625" style="3" bestFit="1" customWidth="1"/>
    <col min="2315" max="2315" width="9.140625" style="3"/>
    <col min="2316" max="2316" width="9.7109375" style="3" customWidth="1"/>
    <col min="2317" max="2317" width="11.42578125" style="3" customWidth="1"/>
    <col min="2318" max="2318" width="11" style="3" customWidth="1"/>
    <col min="2319" max="2319" width="19" style="3" bestFit="1" customWidth="1"/>
    <col min="2320" max="2320" width="9.140625" style="3"/>
    <col min="2321" max="2321" width="21.42578125" style="3" bestFit="1" customWidth="1"/>
    <col min="2322" max="2569" width="9.140625" style="3"/>
    <col min="2570" max="2570" width="10.140625" style="3" bestFit="1" customWidth="1"/>
    <col min="2571" max="2571" width="9.140625" style="3"/>
    <col min="2572" max="2572" width="9.7109375" style="3" customWidth="1"/>
    <col min="2573" max="2573" width="11.42578125" style="3" customWidth="1"/>
    <col min="2574" max="2574" width="11" style="3" customWidth="1"/>
    <col min="2575" max="2575" width="19" style="3" bestFit="1" customWidth="1"/>
    <col min="2576" max="2576" width="9.140625" style="3"/>
    <col min="2577" max="2577" width="21.42578125" style="3" bestFit="1" customWidth="1"/>
    <col min="2578" max="2825" width="9.140625" style="3"/>
    <col min="2826" max="2826" width="10.140625" style="3" bestFit="1" customWidth="1"/>
    <col min="2827" max="2827" width="9.140625" style="3"/>
    <col min="2828" max="2828" width="9.7109375" style="3" customWidth="1"/>
    <col min="2829" max="2829" width="11.42578125" style="3" customWidth="1"/>
    <col min="2830" max="2830" width="11" style="3" customWidth="1"/>
    <col min="2831" max="2831" width="19" style="3" bestFit="1" customWidth="1"/>
    <col min="2832" max="2832" width="9.140625" style="3"/>
    <col min="2833" max="2833" width="21.42578125" style="3" bestFit="1" customWidth="1"/>
    <col min="2834" max="3081" width="9.140625" style="3"/>
    <col min="3082" max="3082" width="10.140625" style="3" bestFit="1" customWidth="1"/>
    <col min="3083" max="3083" width="9.140625" style="3"/>
    <col min="3084" max="3084" width="9.7109375" style="3" customWidth="1"/>
    <col min="3085" max="3085" width="11.42578125" style="3" customWidth="1"/>
    <col min="3086" max="3086" width="11" style="3" customWidth="1"/>
    <col min="3087" max="3087" width="19" style="3" bestFit="1" customWidth="1"/>
    <col min="3088" max="3088" width="9.140625" style="3"/>
    <col min="3089" max="3089" width="21.42578125" style="3" bestFit="1" customWidth="1"/>
    <col min="3090" max="3337" width="9.140625" style="3"/>
    <col min="3338" max="3338" width="10.140625" style="3" bestFit="1" customWidth="1"/>
    <col min="3339" max="3339" width="9.140625" style="3"/>
    <col min="3340" max="3340" width="9.7109375" style="3" customWidth="1"/>
    <col min="3341" max="3341" width="11.42578125" style="3" customWidth="1"/>
    <col min="3342" max="3342" width="11" style="3" customWidth="1"/>
    <col min="3343" max="3343" width="19" style="3" bestFit="1" customWidth="1"/>
    <col min="3344" max="3344" width="9.140625" style="3"/>
    <col min="3345" max="3345" width="21.42578125" style="3" bestFit="1" customWidth="1"/>
    <col min="3346" max="3593" width="9.140625" style="3"/>
    <col min="3594" max="3594" width="10.140625" style="3" bestFit="1" customWidth="1"/>
    <col min="3595" max="3595" width="9.140625" style="3"/>
    <col min="3596" max="3596" width="9.7109375" style="3" customWidth="1"/>
    <col min="3597" max="3597" width="11.42578125" style="3" customWidth="1"/>
    <col min="3598" max="3598" width="11" style="3" customWidth="1"/>
    <col min="3599" max="3599" width="19" style="3" bestFit="1" customWidth="1"/>
    <col min="3600" max="3600" width="9.140625" style="3"/>
    <col min="3601" max="3601" width="21.42578125" style="3" bestFit="1" customWidth="1"/>
    <col min="3602" max="3849" width="9.140625" style="3"/>
    <col min="3850" max="3850" width="10.140625" style="3" bestFit="1" customWidth="1"/>
    <col min="3851" max="3851" width="9.140625" style="3"/>
    <col min="3852" max="3852" width="9.7109375" style="3" customWidth="1"/>
    <col min="3853" max="3853" width="11.42578125" style="3" customWidth="1"/>
    <col min="3854" max="3854" width="11" style="3" customWidth="1"/>
    <col min="3855" max="3855" width="19" style="3" bestFit="1" customWidth="1"/>
    <col min="3856" max="3856" width="9.140625" style="3"/>
    <col min="3857" max="3857" width="21.42578125" style="3" bestFit="1" customWidth="1"/>
    <col min="3858" max="4105" width="9.140625" style="3"/>
    <col min="4106" max="4106" width="10.140625" style="3" bestFit="1" customWidth="1"/>
    <col min="4107" max="4107" width="9.140625" style="3"/>
    <col min="4108" max="4108" width="9.7109375" style="3" customWidth="1"/>
    <col min="4109" max="4109" width="11.42578125" style="3" customWidth="1"/>
    <col min="4110" max="4110" width="11" style="3" customWidth="1"/>
    <col min="4111" max="4111" width="19" style="3" bestFit="1" customWidth="1"/>
    <col min="4112" max="4112" width="9.140625" style="3"/>
    <col min="4113" max="4113" width="21.42578125" style="3" bestFit="1" customWidth="1"/>
    <col min="4114" max="4361" width="9.140625" style="3"/>
    <col min="4362" max="4362" width="10.140625" style="3" bestFit="1" customWidth="1"/>
    <col min="4363" max="4363" width="9.140625" style="3"/>
    <col min="4364" max="4364" width="9.7109375" style="3" customWidth="1"/>
    <col min="4365" max="4365" width="11.42578125" style="3" customWidth="1"/>
    <col min="4366" max="4366" width="11" style="3" customWidth="1"/>
    <col min="4367" max="4367" width="19" style="3" bestFit="1" customWidth="1"/>
    <col min="4368" max="4368" width="9.140625" style="3"/>
    <col min="4369" max="4369" width="21.42578125" style="3" bestFit="1" customWidth="1"/>
    <col min="4370" max="4617" width="9.140625" style="3"/>
    <col min="4618" max="4618" width="10.140625" style="3" bestFit="1" customWidth="1"/>
    <col min="4619" max="4619" width="9.140625" style="3"/>
    <col min="4620" max="4620" width="9.7109375" style="3" customWidth="1"/>
    <col min="4621" max="4621" width="11.42578125" style="3" customWidth="1"/>
    <col min="4622" max="4622" width="11" style="3" customWidth="1"/>
    <col min="4623" max="4623" width="19" style="3" bestFit="1" customWidth="1"/>
    <col min="4624" max="4624" width="9.140625" style="3"/>
    <col min="4625" max="4625" width="21.42578125" style="3" bestFit="1" customWidth="1"/>
    <col min="4626" max="4873" width="9.140625" style="3"/>
    <col min="4874" max="4874" width="10.140625" style="3" bestFit="1" customWidth="1"/>
    <col min="4875" max="4875" width="9.140625" style="3"/>
    <col min="4876" max="4876" width="9.7109375" style="3" customWidth="1"/>
    <col min="4877" max="4877" width="11.42578125" style="3" customWidth="1"/>
    <col min="4878" max="4878" width="11" style="3" customWidth="1"/>
    <col min="4879" max="4879" width="19" style="3" bestFit="1" customWidth="1"/>
    <col min="4880" max="4880" width="9.140625" style="3"/>
    <col min="4881" max="4881" width="21.42578125" style="3" bestFit="1" customWidth="1"/>
    <col min="4882" max="5129" width="9.140625" style="3"/>
    <col min="5130" max="5130" width="10.140625" style="3" bestFit="1" customWidth="1"/>
    <col min="5131" max="5131" width="9.140625" style="3"/>
    <col min="5132" max="5132" width="9.7109375" style="3" customWidth="1"/>
    <col min="5133" max="5133" width="11.42578125" style="3" customWidth="1"/>
    <col min="5134" max="5134" width="11" style="3" customWidth="1"/>
    <col min="5135" max="5135" width="19" style="3" bestFit="1" customWidth="1"/>
    <col min="5136" max="5136" width="9.140625" style="3"/>
    <col min="5137" max="5137" width="21.42578125" style="3" bestFit="1" customWidth="1"/>
    <col min="5138" max="5385" width="9.140625" style="3"/>
    <col min="5386" max="5386" width="10.140625" style="3" bestFit="1" customWidth="1"/>
    <col min="5387" max="5387" width="9.140625" style="3"/>
    <col min="5388" max="5388" width="9.7109375" style="3" customWidth="1"/>
    <col min="5389" max="5389" width="11.42578125" style="3" customWidth="1"/>
    <col min="5390" max="5390" width="11" style="3" customWidth="1"/>
    <col min="5391" max="5391" width="19" style="3" bestFit="1" customWidth="1"/>
    <col min="5392" max="5392" width="9.140625" style="3"/>
    <col min="5393" max="5393" width="21.42578125" style="3" bestFit="1" customWidth="1"/>
    <col min="5394" max="5641" width="9.140625" style="3"/>
    <col min="5642" max="5642" width="10.140625" style="3" bestFit="1" customWidth="1"/>
    <col min="5643" max="5643" width="9.140625" style="3"/>
    <col min="5644" max="5644" width="9.7109375" style="3" customWidth="1"/>
    <col min="5645" max="5645" width="11.42578125" style="3" customWidth="1"/>
    <col min="5646" max="5646" width="11" style="3" customWidth="1"/>
    <col min="5647" max="5647" width="19" style="3" bestFit="1" customWidth="1"/>
    <col min="5648" max="5648" width="9.140625" style="3"/>
    <col min="5649" max="5649" width="21.42578125" style="3" bestFit="1" customWidth="1"/>
    <col min="5650" max="5897" width="9.140625" style="3"/>
    <col min="5898" max="5898" width="10.140625" style="3" bestFit="1" customWidth="1"/>
    <col min="5899" max="5899" width="9.140625" style="3"/>
    <col min="5900" max="5900" width="9.7109375" style="3" customWidth="1"/>
    <col min="5901" max="5901" width="11.42578125" style="3" customWidth="1"/>
    <col min="5902" max="5902" width="11" style="3" customWidth="1"/>
    <col min="5903" max="5903" width="19" style="3" bestFit="1" customWidth="1"/>
    <col min="5904" max="5904" width="9.140625" style="3"/>
    <col min="5905" max="5905" width="21.42578125" style="3" bestFit="1" customWidth="1"/>
    <col min="5906" max="6153" width="9.140625" style="3"/>
    <col min="6154" max="6154" width="10.140625" style="3" bestFit="1" customWidth="1"/>
    <col min="6155" max="6155" width="9.140625" style="3"/>
    <col min="6156" max="6156" width="9.7109375" style="3" customWidth="1"/>
    <col min="6157" max="6157" width="11.42578125" style="3" customWidth="1"/>
    <col min="6158" max="6158" width="11" style="3" customWidth="1"/>
    <col min="6159" max="6159" width="19" style="3" bestFit="1" customWidth="1"/>
    <col min="6160" max="6160" width="9.140625" style="3"/>
    <col min="6161" max="6161" width="21.42578125" style="3" bestFit="1" customWidth="1"/>
    <col min="6162" max="6409" width="9.140625" style="3"/>
    <col min="6410" max="6410" width="10.140625" style="3" bestFit="1" customWidth="1"/>
    <col min="6411" max="6411" width="9.140625" style="3"/>
    <col min="6412" max="6412" width="9.7109375" style="3" customWidth="1"/>
    <col min="6413" max="6413" width="11.42578125" style="3" customWidth="1"/>
    <col min="6414" max="6414" width="11" style="3" customWidth="1"/>
    <col min="6415" max="6415" width="19" style="3" bestFit="1" customWidth="1"/>
    <col min="6416" max="6416" width="9.140625" style="3"/>
    <col min="6417" max="6417" width="21.42578125" style="3" bestFit="1" customWidth="1"/>
    <col min="6418" max="6665" width="9.140625" style="3"/>
    <col min="6666" max="6666" width="10.140625" style="3" bestFit="1" customWidth="1"/>
    <col min="6667" max="6667" width="9.140625" style="3"/>
    <col min="6668" max="6668" width="9.7109375" style="3" customWidth="1"/>
    <col min="6669" max="6669" width="11.42578125" style="3" customWidth="1"/>
    <col min="6670" max="6670" width="11" style="3" customWidth="1"/>
    <col min="6671" max="6671" width="19" style="3" bestFit="1" customWidth="1"/>
    <col min="6672" max="6672" width="9.140625" style="3"/>
    <col min="6673" max="6673" width="21.42578125" style="3" bestFit="1" customWidth="1"/>
    <col min="6674" max="6921" width="9.140625" style="3"/>
    <col min="6922" max="6922" width="10.140625" style="3" bestFit="1" customWidth="1"/>
    <col min="6923" max="6923" width="9.140625" style="3"/>
    <col min="6924" max="6924" width="9.7109375" style="3" customWidth="1"/>
    <col min="6925" max="6925" width="11.42578125" style="3" customWidth="1"/>
    <col min="6926" max="6926" width="11" style="3" customWidth="1"/>
    <col min="6927" max="6927" width="19" style="3" bestFit="1" customWidth="1"/>
    <col min="6928" max="6928" width="9.140625" style="3"/>
    <col min="6929" max="6929" width="21.42578125" style="3" bestFit="1" customWidth="1"/>
    <col min="6930" max="7177" width="9.140625" style="3"/>
    <col min="7178" max="7178" width="10.140625" style="3" bestFit="1" customWidth="1"/>
    <col min="7179" max="7179" width="9.140625" style="3"/>
    <col min="7180" max="7180" width="9.7109375" style="3" customWidth="1"/>
    <col min="7181" max="7181" width="11.42578125" style="3" customWidth="1"/>
    <col min="7182" max="7182" width="11" style="3" customWidth="1"/>
    <col min="7183" max="7183" width="19" style="3" bestFit="1" customWidth="1"/>
    <col min="7184" max="7184" width="9.140625" style="3"/>
    <col min="7185" max="7185" width="21.42578125" style="3" bestFit="1" customWidth="1"/>
    <col min="7186" max="7433" width="9.140625" style="3"/>
    <col min="7434" max="7434" width="10.140625" style="3" bestFit="1" customWidth="1"/>
    <col min="7435" max="7435" width="9.140625" style="3"/>
    <col min="7436" max="7436" width="9.7109375" style="3" customWidth="1"/>
    <col min="7437" max="7437" width="11.42578125" style="3" customWidth="1"/>
    <col min="7438" max="7438" width="11" style="3" customWidth="1"/>
    <col min="7439" max="7439" width="19" style="3" bestFit="1" customWidth="1"/>
    <col min="7440" max="7440" width="9.140625" style="3"/>
    <col min="7441" max="7441" width="21.42578125" style="3" bestFit="1" customWidth="1"/>
    <col min="7442" max="7689" width="9.140625" style="3"/>
    <col min="7690" max="7690" width="10.140625" style="3" bestFit="1" customWidth="1"/>
    <col min="7691" max="7691" width="9.140625" style="3"/>
    <col min="7692" max="7692" width="9.7109375" style="3" customWidth="1"/>
    <col min="7693" max="7693" width="11.42578125" style="3" customWidth="1"/>
    <col min="7694" max="7694" width="11" style="3" customWidth="1"/>
    <col min="7695" max="7695" width="19" style="3" bestFit="1" customWidth="1"/>
    <col min="7696" max="7696" width="9.140625" style="3"/>
    <col min="7697" max="7697" width="21.42578125" style="3" bestFit="1" customWidth="1"/>
    <col min="7698" max="7945" width="9.140625" style="3"/>
    <col min="7946" max="7946" width="10.140625" style="3" bestFit="1" customWidth="1"/>
    <col min="7947" max="7947" width="9.140625" style="3"/>
    <col min="7948" max="7948" width="9.7109375" style="3" customWidth="1"/>
    <col min="7949" max="7949" width="11.42578125" style="3" customWidth="1"/>
    <col min="7950" max="7950" width="11" style="3" customWidth="1"/>
    <col min="7951" max="7951" width="19" style="3" bestFit="1" customWidth="1"/>
    <col min="7952" max="7952" width="9.140625" style="3"/>
    <col min="7953" max="7953" width="21.42578125" style="3" bestFit="1" customWidth="1"/>
    <col min="7954" max="8201" width="9.140625" style="3"/>
    <col min="8202" max="8202" width="10.140625" style="3" bestFit="1" customWidth="1"/>
    <col min="8203" max="8203" width="9.140625" style="3"/>
    <col min="8204" max="8204" width="9.7109375" style="3" customWidth="1"/>
    <col min="8205" max="8205" width="11.42578125" style="3" customWidth="1"/>
    <col min="8206" max="8206" width="11" style="3" customWidth="1"/>
    <col min="8207" max="8207" width="19" style="3" bestFit="1" customWidth="1"/>
    <col min="8208" max="8208" width="9.140625" style="3"/>
    <col min="8209" max="8209" width="21.42578125" style="3" bestFit="1" customWidth="1"/>
    <col min="8210" max="8457" width="9.140625" style="3"/>
    <col min="8458" max="8458" width="10.140625" style="3" bestFit="1" customWidth="1"/>
    <col min="8459" max="8459" width="9.140625" style="3"/>
    <col min="8460" max="8460" width="9.7109375" style="3" customWidth="1"/>
    <col min="8461" max="8461" width="11.42578125" style="3" customWidth="1"/>
    <col min="8462" max="8462" width="11" style="3" customWidth="1"/>
    <col min="8463" max="8463" width="19" style="3" bestFit="1" customWidth="1"/>
    <col min="8464" max="8464" width="9.140625" style="3"/>
    <col min="8465" max="8465" width="21.42578125" style="3" bestFit="1" customWidth="1"/>
    <col min="8466" max="8713" width="9.140625" style="3"/>
    <col min="8714" max="8714" width="10.140625" style="3" bestFit="1" customWidth="1"/>
    <col min="8715" max="8715" width="9.140625" style="3"/>
    <col min="8716" max="8716" width="9.7109375" style="3" customWidth="1"/>
    <col min="8717" max="8717" width="11.42578125" style="3" customWidth="1"/>
    <col min="8718" max="8718" width="11" style="3" customWidth="1"/>
    <col min="8719" max="8719" width="19" style="3" bestFit="1" customWidth="1"/>
    <col min="8720" max="8720" width="9.140625" style="3"/>
    <col min="8721" max="8721" width="21.42578125" style="3" bestFit="1" customWidth="1"/>
    <col min="8722" max="8969" width="9.140625" style="3"/>
    <col min="8970" max="8970" width="10.140625" style="3" bestFit="1" customWidth="1"/>
    <col min="8971" max="8971" width="9.140625" style="3"/>
    <col min="8972" max="8972" width="9.7109375" style="3" customWidth="1"/>
    <col min="8973" max="8973" width="11.42578125" style="3" customWidth="1"/>
    <col min="8974" max="8974" width="11" style="3" customWidth="1"/>
    <col min="8975" max="8975" width="19" style="3" bestFit="1" customWidth="1"/>
    <col min="8976" max="8976" width="9.140625" style="3"/>
    <col min="8977" max="8977" width="21.42578125" style="3" bestFit="1" customWidth="1"/>
    <col min="8978" max="9225" width="9.140625" style="3"/>
    <col min="9226" max="9226" width="10.140625" style="3" bestFit="1" customWidth="1"/>
    <col min="9227" max="9227" width="9.140625" style="3"/>
    <col min="9228" max="9228" width="9.7109375" style="3" customWidth="1"/>
    <col min="9229" max="9229" width="11.42578125" style="3" customWidth="1"/>
    <col min="9230" max="9230" width="11" style="3" customWidth="1"/>
    <col min="9231" max="9231" width="19" style="3" bestFit="1" customWidth="1"/>
    <col min="9232" max="9232" width="9.140625" style="3"/>
    <col min="9233" max="9233" width="21.42578125" style="3" bestFit="1" customWidth="1"/>
    <col min="9234" max="9481" width="9.140625" style="3"/>
    <col min="9482" max="9482" width="10.140625" style="3" bestFit="1" customWidth="1"/>
    <col min="9483" max="9483" width="9.140625" style="3"/>
    <col min="9484" max="9484" width="9.7109375" style="3" customWidth="1"/>
    <col min="9485" max="9485" width="11.42578125" style="3" customWidth="1"/>
    <col min="9486" max="9486" width="11" style="3" customWidth="1"/>
    <col min="9487" max="9487" width="19" style="3" bestFit="1" customWidth="1"/>
    <col min="9488" max="9488" width="9.140625" style="3"/>
    <col min="9489" max="9489" width="21.42578125" style="3" bestFit="1" customWidth="1"/>
    <col min="9490" max="9737" width="9.140625" style="3"/>
    <col min="9738" max="9738" width="10.140625" style="3" bestFit="1" customWidth="1"/>
    <col min="9739" max="9739" width="9.140625" style="3"/>
    <col min="9740" max="9740" width="9.7109375" style="3" customWidth="1"/>
    <col min="9741" max="9741" width="11.42578125" style="3" customWidth="1"/>
    <col min="9742" max="9742" width="11" style="3" customWidth="1"/>
    <col min="9743" max="9743" width="19" style="3" bestFit="1" customWidth="1"/>
    <col min="9744" max="9744" width="9.140625" style="3"/>
    <col min="9745" max="9745" width="21.42578125" style="3" bestFit="1" customWidth="1"/>
    <col min="9746" max="9993" width="9.140625" style="3"/>
    <col min="9994" max="9994" width="10.140625" style="3" bestFit="1" customWidth="1"/>
    <col min="9995" max="9995" width="9.140625" style="3"/>
    <col min="9996" max="9996" width="9.7109375" style="3" customWidth="1"/>
    <col min="9997" max="9997" width="11.42578125" style="3" customWidth="1"/>
    <col min="9998" max="9998" width="11" style="3" customWidth="1"/>
    <col min="9999" max="9999" width="19" style="3" bestFit="1" customWidth="1"/>
    <col min="10000" max="10000" width="9.140625" style="3"/>
    <col min="10001" max="10001" width="21.42578125" style="3" bestFit="1" customWidth="1"/>
    <col min="10002" max="10249" width="9.140625" style="3"/>
    <col min="10250" max="10250" width="10.140625" style="3" bestFit="1" customWidth="1"/>
    <col min="10251" max="10251" width="9.140625" style="3"/>
    <col min="10252" max="10252" width="9.7109375" style="3" customWidth="1"/>
    <col min="10253" max="10253" width="11.42578125" style="3" customWidth="1"/>
    <col min="10254" max="10254" width="11" style="3" customWidth="1"/>
    <col min="10255" max="10255" width="19" style="3" bestFit="1" customWidth="1"/>
    <col min="10256" max="10256" width="9.140625" style="3"/>
    <col min="10257" max="10257" width="21.42578125" style="3" bestFit="1" customWidth="1"/>
    <col min="10258" max="10505" width="9.140625" style="3"/>
    <col min="10506" max="10506" width="10.140625" style="3" bestFit="1" customWidth="1"/>
    <col min="10507" max="10507" width="9.140625" style="3"/>
    <col min="10508" max="10508" width="9.7109375" style="3" customWidth="1"/>
    <col min="10509" max="10509" width="11.42578125" style="3" customWidth="1"/>
    <col min="10510" max="10510" width="11" style="3" customWidth="1"/>
    <col min="10511" max="10511" width="19" style="3" bestFit="1" customWidth="1"/>
    <col min="10512" max="10512" width="9.140625" style="3"/>
    <col min="10513" max="10513" width="21.42578125" style="3" bestFit="1" customWidth="1"/>
    <col min="10514" max="10761" width="9.140625" style="3"/>
    <col min="10762" max="10762" width="10.140625" style="3" bestFit="1" customWidth="1"/>
    <col min="10763" max="10763" width="9.140625" style="3"/>
    <col min="10764" max="10764" width="9.7109375" style="3" customWidth="1"/>
    <col min="10765" max="10765" width="11.42578125" style="3" customWidth="1"/>
    <col min="10766" max="10766" width="11" style="3" customWidth="1"/>
    <col min="10767" max="10767" width="19" style="3" bestFit="1" customWidth="1"/>
    <col min="10768" max="10768" width="9.140625" style="3"/>
    <col min="10769" max="10769" width="21.42578125" style="3" bestFit="1" customWidth="1"/>
    <col min="10770" max="11017" width="9.140625" style="3"/>
    <col min="11018" max="11018" width="10.140625" style="3" bestFit="1" customWidth="1"/>
    <col min="11019" max="11019" width="9.140625" style="3"/>
    <col min="11020" max="11020" width="9.7109375" style="3" customWidth="1"/>
    <col min="11021" max="11021" width="11.42578125" style="3" customWidth="1"/>
    <col min="11022" max="11022" width="11" style="3" customWidth="1"/>
    <col min="11023" max="11023" width="19" style="3" bestFit="1" customWidth="1"/>
    <col min="11024" max="11024" width="9.140625" style="3"/>
    <col min="11025" max="11025" width="21.42578125" style="3" bestFit="1" customWidth="1"/>
    <col min="11026" max="11273" width="9.140625" style="3"/>
    <col min="11274" max="11274" width="10.140625" style="3" bestFit="1" customWidth="1"/>
    <col min="11275" max="11275" width="9.140625" style="3"/>
    <col min="11276" max="11276" width="9.7109375" style="3" customWidth="1"/>
    <col min="11277" max="11277" width="11.42578125" style="3" customWidth="1"/>
    <col min="11278" max="11278" width="11" style="3" customWidth="1"/>
    <col min="11279" max="11279" width="19" style="3" bestFit="1" customWidth="1"/>
    <col min="11280" max="11280" width="9.140625" style="3"/>
    <col min="11281" max="11281" width="21.42578125" style="3" bestFit="1" customWidth="1"/>
    <col min="11282" max="11529" width="9.140625" style="3"/>
    <col min="11530" max="11530" width="10.140625" style="3" bestFit="1" customWidth="1"/>
    <col min="11531" max="11531" width="9.140625" style="3"/>
    <col min="11532" max="11532" width="9.7109375" style="3" customWidth="1"/>
    <col min="11533" max="11533" width="11.42578125" style="3" customWidth="1"/>
    <col min="11534" max="11534" width="11" style="3" customWidth="1"/>
    <col min="11535" max="11535" width="19" style="3" bestFit="1" customWidth="1"/>
    <col min="11536" max="11536" width="9.140625" style="3"/>
    <col min="11537" max="11537" width="21.42578125" style="3" bestFit="1" customWidth="1"/>
    <col min="11538" max="11785" width="9.140625" style="3"/>
    <col min="11786" max="11786" width="10.140625" style="3" bestFit="1" customWidth="1"/>
    <col min="11787" max="11787" width="9.140625" style="3"/>
    <col min="11788" max="11788" width="9.7109375" style="3" customWidth="1"/>
    <col min="11789" max="11789" width="11.42578125" style="3" customWidth="1"/>
    <col min="11790" max="11790" width="11" style="3" customWidth="1"/>
    <col min="11791" max="11791" width="19" style="3" bestFit="1" customWidth="1"/>
    <col min="11792" max="11792" width="9.140625" style="3"/>
    <col min="11793" max="11793" width="21.42578125" style="3" bestFit="1" customWidth="1"/>
    <col min="11794" max="12041" width="9.140625" style="3"/>
    <col min="12042" max="12042" width="10.140625" style="3" bestFit="1" customWidth="1"/>
    <col min="12043" max="12043" width="9.140625" style="3"/>
    <col min="12044" max="12044" width="9.7109375" style="3" customWidth="1"/>
    <col min="12045" max="12045" width="11.42578125" style="3" customWidth="1"/>
    <col min="12046" max="12046" width="11" style="3" customWidth="1"/>
    <col min="12047" max="12047" width="19" style="3" bestFit="1" customWidth="1"/>
    <col min="12048" max="12048" width="9.140625" style="3"/>
    <col min="12049" max="12049" width="21.42578125" style="3" bestFit="1" customWidth="1"/>
    <col min="12050" max="12297" width="9.140625" style="3"/>
    <col min="12298" max="12298" width="10.140625" style="3" bestFit="1" customWidth="1"/>
    <col min="12299" max="12299" width="9.140625" style="3"/>
    <col min="12300" max="12300" width="9.7109375" style="3" customWidth="1"/>
    <col min="12301" max="12301" width="11.42578125" style="3" customWidth="1"/>
    <col min="12302" max="12302" width="11" style="3" customWidth="1"/>
    <col min="12303" max="12303" width="19" style="3" bestFit="1" customWidth="1"/>
    <col min="12304" max="12304" width="9.140625" style="3"/>
    <col min="12305" max="12305" width="21.42578125" style="3" bestFit="1" customWidth="1"/>
    <col min="12306" max="12553" width="9.140625" style="3"/>
    <col min="12554" max="12554" width="10.140625" style="3" bestFit="1" customWidth="1"/>
    <col min="12555" max="12555" width="9.140625" style="3"/>
    <col min="12556" max="12556" width="9.7109375" style="3" customWidth="1"/>
    <col min="12557" max="12557" width="11.42578125" style="3" customWidth="1"/>
    <col min="12558" max="12558" width="11" style="3" customWidth="1"/>
    <col min="12559" max="12559" width="19" style="3" bestFit="1" customWidth="1"/>
    <col min="12560" max="12560" width="9.140625" style="3"/>
    <col min="12561" max="12561" width="21.42578125" style="3" bestFit="1" customWidth="1"/>
    <col min="12562" max="12809" width="9.140625" style="3"/>
    <col min="12810" max="12810" width="10.140625" style="3" bestFit="1" customWidth="1"/>
    <col min="12811" max="12811" width="9.140625" style="3"/>
    <col min="12812" max="12812" width="9.7109375" style="3" customWidth="1"/>
    <col min="12813" max="12813" width="11.42578125" style="3" customWidth="1"/>
    <col min="12814" max="12814" width="11" style="3" customWidth="1"/>
    <col min="12815" max="12815" width="19" style="3" bestFit="1" customWidth="1"/>
    <col min="12816" max="12816" width="9.140625" style="3"/>
    <col min="12817" max="12817" width="21.42578125" style="3" bestFit="1" customWidth="1"/>
    <col min="12818" max="13065" width="9.140625" style="3"/>
    <col min="13066" max="13066" width="10.140625" style="3" bestFit="1" customWidth="1"/>
    <col min="13067" max="13067" width="9.140625" style="3"/>
    <col min="13068" max="13068" width="9.7109375" style="3" customWidth="1"/>
    <col min="13069" max="13069" width="11.42578125" style="3" customWidth="1"/>
    <col min="13070" max="13070" width="11" style="3" customWidth="1"/>
    <col min="13071" max="13071" width="19" style="3" bestFit="1" customWidth="1"/>
    <col min="13072" max="13072" width="9.140625" style="3"/>
    <col min="13073" max="13073" width="21.42578125" style="3" bestFit="1" customWidth="1"/>
    <col min="13074" max="13321" width="9.140625" style="3"/>
    <col min="13322" max="13322" width="10.140625" style="3" bestFit="1" customWidth="1"/>
    <col min="13323" max="13323" width="9.140625" style="3"/>
    <col min="13324" max="13324" width="9.7109375" style="3" customWidth="1"/>
    <col min="13325" max="13325" width="11.42578125" style="3" customWidth="1"/>
    <col min="13326" max="13326" width="11" style="3" customWidth="1"/>
    <col min="13327" max="13327" width="19" style="3" bestFit="1" customWidth="1"/>
    <col min="13328" max="13328" width="9.140625" style="3"/>
    <col min="13329" max="13329" width="21.42578125" style="3" bestFit="1" customWidth="1"/>
    <col min="13330" max="13577" width="9.140625" style="3"/>
    <col min="13578" max="13578" width="10.140625" style="3" bestFit="1" customWidth="1"/>
    <col min="13579" max="13579" width="9.140625" style="3"/>
    <col min="13580" max="13580" width="9.7109375" style="3" customWidth="1"/>
    <col min="13581" max="13581" width="11.42578125" style="3" customWidth="1"/>
    <col min="13582" max="13582" width="11" style="3" customWidth="1"/>
    <col min="13583" max="13583" width="19" style="3" bestFit="1" customWidth="1"/>
    <col min="13584" max="13584" width="9.140625" style="3"/>
    <col min="13585" max="13585" width="21.42578125" style="3" bestFit="1" customWidth="1"/>
    <col min="13586" max="13833" width="9.140625" style="3"/>
    <col min="13834" max="13834" width="10.140625" style="3" bestFit="1" customWidth="1"/>
    <col min="13835" max="13835" width="9.140625" style="3"/>
    <col min="13836" max="13836" width="9.7109375" style="3" customWidth="1"/>
    <col min="13837" max="13837" width="11.42578125" style="3" customWidth="1"/>
    <col min="13838" max="13838" width="11" style="3" customWidth="1"/>
    <col min="13839" max="13839" width="19" style="3" bestFit="1" customWidth="1"/>
    <col min="13840" max="13840" width="9.140625" style="3"/>
    <col min="13841" max="13841" width="21.42578125" style="3" bestFit="1" customWidth="1"/>
    <col min="13842" max="14089" width="9.140625" style="3"/>
    <col min="14090" max="14090" width="10.140625" style="3" bestFit="1" customWidth="1"/>
    <col min="14091" max="14091" width="9.140625" style="3"/>
    <col min="14092" max="14092" width="9.7109375" style="3" customWidth="1"/>
    <col min="14093" max="14093" width="11.42578125" style="3" customWidth="1"/>
    <col min="14094" max="14094" width="11" style="3" customWidth="1"/>
    <col min="14095" max="14095" width="19" style="3" bestFit="1" customWidth="1"/>
    <col min="14096" max="14096" width="9.140625" style="3"/>
    <col min="14097" max="14097" width="21.42578125" style="3" bestFit="1" customWidth="1"/>
    <col min="14098" max="14345" width="9.140625" style="3"/>
    <col min="14346" max="14346" width="10.140625" style="3" bestFit="1" customWidth="1"/>
    <col min="14347" max="14347" width="9.140625" style="3"/>
    <col min="14348" max="14348" width="9.7109375" style="3" customWidth="1"/>
    <col min="14349" max="14349" width="11.42578125" style="3" customWidth="1"/>
    <col min="14350" max="14350" width="11" style="3" customWidth="1"/>
    <col min="14351" max="14351" width="19" style="3" bestFit="1" customWidth="1"/>
    <col min="14352" max="14352" width="9.140625" style="3"/>
    <col min="14353" max="14353" width="21.42578125" style="3" bestFit="1" customWidth="1"/>
    <col min="14354" max="14601" width="9.140625" style="3"/>
    <col min="14602" max="14602" width="10.140625" style="3" bestFit="1" customWidth="1"/>
    <col min="14603" max="14603" width="9.140625" style="3"/>
    <col min="14604" max="14604" width="9.7109375" style="3" customWidth="1"/>
    <col min="14605" max="14605" width="11.42578125" style="3" customWidth="1"/>
    <col min="14606" max="14606" width="11" style="3" customWidth="1"/>
    <col min="14607" max="14607" width="19" style="3" bestFit="1" customWidth="1"/>
    <col min="14608" max="14608" width="9.140625" style="3"/>
    <col min="14609" max="14609" width="21.42578125" style="3" bestFit="1" customWidth="1"/>
    <col min="14610" max="14857" width="9.140625" style="3"/>
    <col min="14858" max="14858" width="10.140625" style="3" bestFit="1" customWidth="1"/>
    <col min="14859" max="14859" width="9.140625" style="3"/>
    <col min="14860" max="14860" width="9.7109375" style="3" customWidth="1"/>
    <col min="14861" max="14861" width="11.42578125" style="3" customWidth="1"/>
    <col min="14862" max="14862" width="11" style="3" customWidth="1"/>
    <col min="14863" max="14863" width="19" style="3" bestFit="1" customWidth="1"/>
    <col min="14864" max="14864" width="9.140625" style="3"/>
    <col min="14865" max="14865" width="21.42578125" style="3" bestFit="1" customWidth="1"/>
    <col min="14866" max="15113" width="9.140625" style="3"/>
    <col min="15114" max="15114" width="10.140625" style="3" bestFit="1" customWidth="1"/>
    <col min="15115" max="15115" width="9.140625" style="3"/>
    <col min="15116" max="15116" width="9.7109375" style="3" customWidth="1"/>
    <col min="15117" max="15117" width="11.42578125" style="3" customWidth="1"/>
    <col min="15118" max="15118" width="11" style="3" customWidth="1"/>
    <col min="15119" max="15119" width="19" style="3" bestFit="1" customWidth="1"/>
    <col min="15120" max="15120" width="9.140625" style="3"/>
    <col min="15121" max="15121" width="21.42578125" style="3" bestFit="1" customWidth="1"/>
    <col min="15122" max="15369" width="9.140625" style="3"/>
    <col min="15370" max="15370" width="10.140625" style="3" bestFit="1" customWidth="1"/>
    <col min="15371" max="15371" width="9.140625" style="3"/>
    <col min="15372" max="15372" width="9.7109375" style="3" customWidth="1"/>
    <col min="15373" max="15373" width="11.42578125" style="3" customWidth="1"/>
    <col min="15374" max="15374" width="11" style="3" customWidth="1"/>
    <col min="15375" max="15375" width="19" style="3" bestFit="1" customWidth="1"/>
    <col min="15376" max="15376" width="9.140625" style="3"/>
    <col min="15377" max="15377" width="21.42578125" style="3" bestFit="1" customWidth="1"/>
    <col min="15378" max="15625" width="9.140625" style="3"/>
    <col min="15626" max="15626" width="10.140625" style="3" bestFit="1" customWidth="1"/>
    <col min="15627" max="15627" width="9.140625" style="3"/>
    <col min="15628" max="15628" width="9.7109375" style="3" customWidth="1"/>
    <col min="15629" max="15629" width="11.42578125" style="3" customWidth="1"/>
    <col min="15630" max="15630" width="11" style="3" customWidth="1"/>
    <col min="15631" max="15631" width="19" style="3" bestFit="1" customWidth="1"/>
    <col min="15632" max="15632" width="9.140625" style="3"/>
    <col min="15633" max="15633" width="21.42578125" style="3" bestFit="1" customWidth="1"/>
    <col min="15634" max="15881" width="9.140625" style="3"/>
    <col min="15882" max="15882" width="10.140625" style="3" bestFit="1" customWidth="1"/>
    <col min="15883" max="15883" width="9.140625" style="3"/>
    <col min="15884" max="15884" width="9.7109375" style="3" customWidth="1"/>
    <col min="15885" max="15885" width="11.42578125" style="3" customWidth="1"/>
    <col min="15886" max="15886" width="11" style="3" customWidth="1"/>
    <col min="15887" max="15887" width="19" style="3" bestFit="1" customWidth="1"/>
    <col min="15888" max="15888" width="9.140625" style="3"/>
    <col min="15889" max="15889" width="21.42578125" style="3" bestFit="1" customWidth="1"/>
    <col min="15890" max="16137" width="9.140625" style="3"/>
    <col min="16138" max="16138" width="10.140625" style="3" bestFit="1" customWidth="1"/>
    <col min="16139" max="16139" width="9.140625" style="3"/>
    <col min="16140" max="16140" width="9.7109375" style="3" customWidth="1"/>
    <col min="16141" max="16141" width="11.42578125" style="3" customWidth="1"/>
    <col min="16142" max="16142" width="11" style="3" customWidth="1"/>
    <col min="16143" max="16143" width="19" style="3" bestFit="1" customWidth="1"/>
    <col min="16144" max="16144" width="9.140625" style="3"/>
    <col min="16145" max="16145" width="21.42578125" style="3" bestFit="1" customWidth="1"/>
    <col min="16146" max="16384" width="9.140625" style="3"/>
  </cols>
  <sheetData>
    <row r="1" spans="1:15" ht="21.75" customHeight="1" x14ac:dyDescent="0.2">
      <c r="A1" s="400"/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1" t="s">
        <v>107</v>
      </c>
      <c r="N1" s="2">
        <v>2026</v>
      </c>
    </row>
    <row r="2" spans="1:15" ht="24.75" customHeight="1" thickBot="1" x14ac:dyDescent="0.25">
      <c r="A2" s="402" t="s">
        <v>108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403"/>
    </row>
    <row r="3" spans="1:15" ht="13.5" customHeight="1" x14ac:dyDescent="0.2">
      <c r="A3" s="270" t="s">
        <v>109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2"/>
    </row>
    <row r="4" spans="1:15" ht="15" customHeight="1" x14ac:dyDescent="0.2">
      <c r="A4" s="391" t="s">
        <v>110</v>
      </c>
      <c r="B4" s="392"/>
      <c r="C4" s="392"/>
      <c r="D4" s="392"/>
      <c r="E4" s="392"/>
      <c r="F4" s="392"/>
      <c r="G4" s="330">
        <f>N1 - 3</f>
        <v>2023</v>
      </c>
      <c r="H4" s="330"/>
      <c r="I4" s="330">
        <f>N1-2</f>
        <v>2024</v>
      </c>
      <c r="J4" s="330"/>
      <c r="K4" s="330">
        <f>N1-1</f>
        <v>2025</v>
      </c>
      <c r="L4" s="330"/>
      <c r="M4" s="404">
        <f>N1</f>
        <v>2026</v>
      </c>
      <c r="N4" s="395"/>
      <c r="O4" s="4"/>
    </row>
    <row r="5" spans="1:15" ht="12.75" customHeight="1" x14ac:dyDescent="0.2">
      <c r="A5" s="396" t="s">
        <v>111</v>
      </c>
      <c r="B5" s="397"/>
      <c r="C5" s="397"/>
      <c r="D5" s="397"/>
      <c r="E5" s="397"/>
      <c r="F5" s="397"/>
      <c r="G5" s="382">
        <v>3083</v>
      </c>
      <c r="H5" s="383"/>
      <c r="I5" s="382">
        <v>3086</v>
      </c>
      <c r="J5" s="383"/>
      <c r="K5" s="377">
        <v>3053</v>
      </c>
      <c r="L5" s="377"/>
      <c r="M5" s="398">
        <v>3030</v>
      </c>
      <c r="N5" s="399"/>
    </row>
    <row r="6" spans="1:15" ht="12.75" customHeight="1" x14ac:dyDescent="0.2">
      <c r="A6" s="364" t="s">
        <v>112</v>
      </c>
      <c r="B6" s="365"/>
      <c r="C6" s="365"/>
      <c r="D6" s="365"/>
      <c r="E6" s="365"/>
      <c r="F6" s="365"/>
      <c r="G6" s="380">
        <v>211</v>
      </c>
      <c r="H6" s="381"/>
      <c r="I6" s="380">
        <v>202</v>
      </c>
      <c r="J6" s="381"/>
      <c r="K6" s="367">
        <v>206</v>
      </c>
      <c r="L6" s="367"/>
      <c r="M6" s="340">
        <v>210</v>
      </c>
      <c r="N6" s="341"/>
      <c r="O6" s="4"/>
    </row>
    <row r="7" spans="1:15" hidden="1" x14ac:dyDescent="0.2">
      <c r="A7" s="358"/>
      <c r="B7" s="359"/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405"/>
    </row>
    <row r="8" spans="1:15" ht="13.15" customHeight="1" x14ac:dyDescent="0.2">
      <c r="A8" s="391" t="s">
        <v>110</v>
      </c>
      <c r="B8" s="392"/>
      <c r="C8" s="392"/>
      <c r="D8" s="392"/>
      <c r="E8" s="392"/>
      <c r="F8" s="392"/>
      <c r="G8" s="330">
        <f>N1-3</f>
        <v>2023</v>
      </c>
      <c r="H8" s="330"/>
      <c r="I8" s="330">
        <f>N1-2</f>
        <v>2024</v>
      </c>
      <c r="J8" s="330"/>
      <c r="K8" s="330">
        <f>N1-1</f>
        <v>2025</v>
      </c>
      <c r="L8" s="393"/>
      <c r="M8" s="394">
        <f>N1</f>
        <v>2026</v>
      </c>
      <c r="N8" s="395"/>
    </row>
    <row r="9" spans="1:15" x14ac:dyDescent="0.2">
      <c r="A9" s="388" t="s">
        <v>113</v>
      </c>
      <c r="B9" s="328"/>
      <c r="C9" s="328"/>
      <c r="D9" s="328"/>
      <c r="E9" s="328"/>
      <c r="F9" s="328"/>
      <c r="G9" s="377">
        <v>17</v>
      </c>
      <c r="H9" s="377"/>
      <c r="I9" s="377">
        <v>21</v>
      </c>
      <c r="J9" s="377"/>
      <c r="K9" s="377">
        <v>14</v>
      </c>
      <c r="L9" s="377"/>
      <c r="M9" s="368">
        <v>12</v>
      </c>
      <c r="N9" s="369"/>
    </row>
    <row r="10" spans="1:15" x14ac:dyDescent="0.2">
      <c r="A10" s="364" t="s">
        <v>114</v>
      </c>
      <c r="B10" s="365"/>
      <c r="C10" s="365"/>
      <c r="D10" s="365"/>
      <c r="E10" s="365"/>
      <c r="F10" s="365"/>
      <c r="G10" s="367">
        <v>44</v>
      </c>
      <c r="H10" s="367"/>
      <c r="I10" s="367">
        <v>42</v>
      </c>
      <c r="J10" s="367"/>
      <c r="K10" s="367">
        <v>47</v>
      </c>
      <c r="L10" s="367"/>
      <c r="M10" s="389">
        <v>48</v>
      </c>
      <c r="N10" s="390"/>
    </row>
    <row r="11" spans="1:15" ht="13.15" customHeight="1" x14ac:dyDescent="0.2">
      <c r="A11" s="364" t="s">
        <v>115</v>
      </c>
      <c r="B11" s="365"/>
      <c r="C11" s="365"/>
      <c r="D11" s="365"/>
      <c r="E11" s="365"/>
      <c r="F11" s="365"/>
      <c r="G11" s="367">
        <v>112</v>
      </c>
      <c r="H11" s="380"/>
      <c r="I11" s="367">
        <v>141</v>
      </c>
      <c r="J11" s="380"/>
      <c r="K11" s="367">
        <v>122</v>
      </c>
      <c r="L11" s="380"/>
      <c r="M11" s="384">
        <v>120</v>
      </c>
      <c r="N11" s="385"/>
    </row>
    <row r="12" spans="1:15" x14ac:dyDescent="0.2">
      <c r="A12" s="358" t="s">
        <v>116</v>
      </c>
      <c r="B12" s="359"/>
      <c r="C12" s="359"/>
      <c r="D12" s="359"/>
      <c r="E12" s="359"/>
      <c r="F12" s="359"/>
      <c r="G12" s="361">
        <v>104</v>
      </c>
      <c r="H12" s="361"/>
      <c r="I12" s="361">
        <v>117</v>
      </c>
      <c r="J12" s="361"/>
      <c r="K12" s="361">
        <v>122</v>
      </c>
      <c r="L12" s="361"/>
      <c r="M12" s="386">
        <v>120</v>
      </c>
      <c r="N12" s="387"/>
    </row>
    <row r="13" spans="1:15" s="6" customFormat="1" ht="12.75" customHeight="1" x14ac:dyDescent="0.15">
      <c r="A13" s="371" t="s">
        <v>117</v>
      </c>
      <c r="B13" s="372"/>
      <c r="C13" s="372"/>
      <c r="D13" s="372"/>
      <c r="E13" s="372"/>
      <c r="F13" s="372"/>
      <c r="G13" s="330">
        <v>2023</v>
      </c>
      <c r="H13" s="330"/>
      <c r="I13" s="330">
        <f>N1-2</f>
        <v>2024</v>
      </c>
      <c r="J13" s="330"/>
      <c r="K13" s="330">
        <f>N1-1</f>
        <v>2025</v>
      </c>
      <c r="L13" s="330"/>
      <c r="M13" s="373">
        <f>N1</f>
        <v>2026</v>
      </c>
      <c r="N13" s="332"/>
      <c r="O13" s="5"/>
    </row>
    <row r="14" spans="1:15" ht="12.75" customHeight="1" x14ac:dyDescent="0.2">
      <c r="A14" s="374" t="s">
        <v>118</v>
      </c>
      <c r="B14" s="375"/>
      <c r="C14" s="375"/>
      <c r="D14" s="375"/>
      <c r="E14" s="376" t="s">
        <v>119</v>
      </c>
      <c r="F14" s="376"/>
      <c r="G14" s="382">
        <v>144</v>
      </c>
      <c r="H14" s="383"/>
      <c r="I14" s="382">
        <v>155</v>
      </c>
      <c r="J14" s="383"/>
      <c r="K14" s="382">
        <v>140</v>
      </c>
      <c r="L14" s="383"/>
      <c r="M14" s="368">
        <v>135</v>
      </c>
      <c r="N14" s="369"/>
      <c r="O14" s="7"/>
    </row>
    <row r="15" spans="1:15" ht="12.75" customHeight="1" x14ac:dyDescent="0.2">
      <c r="A15" s="364" t="s">
        <v>120</v>
      </c>
      <c r="B15" s="365"/>
      <c r="C15" s="365"/>
      <c r="D15" s="365"/>
      <c r="E15" s="366" t="s">
        <v>121</v>
      </c>
      <c r="F15" s="366" t="s">
        <v>121</v>
      </c>
      <c r="G15" s="380">
        <v>242</v>
      </c>
      <c r="H15" s="381"/>
      <c r="I15" s="380">
        <v>237</v>
      </c>
      <c r="J15" s="381"/>
      <c r="K15" s="380">
        <v>237</v>
      </c>
      <c r="L15" s="381"/>
      <c r="M15" s="340">
        <v>237</v>
      </c>
      <c r="N15" s="341"/>
      <c r="O15" s="7"/>
    </row>
    <row r="16" spans="1:15" ht="12.75" customHeight="1" x14ac:dyDescent="0.2">
      <c r="A16" s="364" t="s">
        <v>122</v>
      </c>
      <c r="B16" s="365"/>
      <c r="C16" s="365"/>
      <c r="D16" s="365"/>
      <c r="E16" s="366" t="s">
        <v>123</v>
      </c>
      <c r="F16" s="366" t="s">
        <v>123</v>
      </c>
      <c r="G16" s="380">
        <v>438</v>
      </c>
      <c r="H16" s="381"/>
      <c r="I16" s="380">
        <v>427</v>
      </c>
      <c r="J16" s="381"/>
      <c r="K16" s="380">
        <v>439</v>
      </c>
      <c r="L16" s="381"/>
      <c r="M16" s="340">
        <v>440</v>
      </c>
      <c r="N16" s="341"/>
      <c r="O16" s="7"/>
    </row>
    <row r="17" spans="1:14" ht="12.75" customHeight="1" x14ac:dyDescent="0.2">
      <c r="A17" s="364" t="s">
        <v>124</v>
      </c>
      <c r="B17" s="365"/>
      <c r="C17" s="365"/>
      <c r="D17" s="365"/>
      <c r="E17" s="366" t="s">
        <v>125</v>
      </c>
      <c r="F17" s="366" t="s">
        <v>125</v>
      </c>
      <c r="G17" s="380">
        <v>1479</v>
      </c>
      <c r="H17" s="381"/>
      <c r="I17" s="380">
        <v>1482</v>
      </c>
      <c r="J17" s="381"/>
      <c r="K17" s="380">
        <v>1450</v>
      </c>
      <c r="L17" s="381"/>
      <c r="M17" s="340">
        <v>1450</v>
      </c>
      <c r="N17" s="341"/>
    </row>
    <row r="18" spans="1:14" x14ac:dyDescent="0.2">
      <c r="A18" s="358" t="s">
        <v>126</v>
      </c>
      <c r="B18" s="359"/>
      <c r="C18" s="359"/>
      <c r="D18" s="359"/>
      <c r="E18" s="360" t="s">
        <v>127</v>
      </c>
      <c r="F18" s="360" t="s">
        <v>127</v>
      </c>
      <c r="G18" s="378">
        <v>780</v>
      </c>
      <c r="H18" s="379"/>
      <c r="I18" s="378">
        <v>834</v>
      </c>
      <c r="J18" s="379"/>
      <c r="K18" s="378">
        <v>787</v>
      </c>
      <c r="L18" s="379"/>
      <c r="M18" s="362">
        <v>768</v>
      </c>
      <c r="N18" s="363"/>
    </row>
    <row r="19" spans="1:14" x14ac:dyDescent="0.2">
      <c r="A19" s="371" t="s">
        <v>128</v>
      </c>
      <c r="B19" s="372"/>
      <c r="C19" s="372"/>
      <c r="D19" s="372"/>
      <c r="E19" s="372"/>
      <c r="F19" s="372"/>
      <c r="G19" s="330">
        <f>N1-3</f>
        <v>2023</v>
      </c>
      <c r="H19" s="330"/>
      <c r="I19" s="330">
        <f>N1-2</f>
        <v>2024</v>
      </c>
      <c r="J19" s="330"/>
      <c r="K19" s="330">
        <f>N1-1</f>
        <v>2025</v>
      </c>
      <c r="L19" s="330"/>
      <c r="M19" s="373">
        <f>N1</f>
        <v>2026</v>
      </c>
      <c r="N19" s="332"/>
    </row>
    <row r="20" spans="1:14" x14ac:dyDescent="0.2">
      <c r="A20" s="374" t="s">
        <v>129</v>
      </c>
      <c r="B20" s="375"/>
      <c r="C20" s="375"/>
      <c r="D20" s="375"/>
      <c r="E20" s="376" t="s">
        <v>130</v>
      </c>
      <c r="F20" s="376"/>
      <c r="G20" s="377">
        <v>70</v>
      </c>
      <c r="H20" s="377"/>
      <c r="I20" s="377">
        <v>80</v>
      </c>
      <c r="J20" s="377"/>
      <c r="K20" s="377">
        <v>69</v>
      </c>
      <c r="L20" s="377"/>
      <c r="M20" s="368">
        <v>68</v>
      </c>
      <c r="N20" s="369"/>
    </row>
    <row r="21" spans="1:14" x14ac:dyDescent="0.2">
      <c r="A21" s="364" t="s">
        <v>131</v>
      </c>
      <c r="B21" s="365"/>
      <c r="C21" s="365"/>
      <c r="D21" s="365"/>
      <c r="E21" s="370" t="s">
        <v>132</v>
      </c>
      <c r="F21" s="366"/>
      <c r="G21" s="367">
        <v>289</v>
      </c>
      <c r="H21" s="367"/>
      <c r="I21" s="367">
        <v>284</v>
      </c>
      <c r="J21" s="367"/>
      <c r="K21" s="367">
        <v>272</v>
      </c>
      <c r="L21" s="367"/>
      <c r="M21" s="340">
        <v>270</v>
      </c>
      <c r="N21" s="341"/>
    </row>
    <row r="22" spans="1:14" x14ac:dyDescent="0.2">
      <c r="A22" s="364" t="s">
        <v>133</v>
      </c>
      <c r="B22" s="365"/>
      <c r="C22" s="365"/>
      <c r="D22" s="365"/>
      <c r="E22" s="366" t="s">
        <v>134</v>
      </c>
      <c r="F22" s="366"/>
      <c r="G22" s="367">
        <v>504</v>
      </c>
      <c r="H22" s="367"/>
      <c r="I22" s="367">
        <v>511</v>
      </c>
      <c r="J22" s="367"/>
      <c r="K22" s="367">
        <v>501</v>
      </c>
      <c r="L22" s="367"/>
      <c r="M22" s="340">
        <v>500</v>
      </c>
      <c r="N22" s="341"/>
    </row>
    <row r="23" spans="1:14" x14ac:dyDescent="0.2">
      <c r="A23" s="364" t="s">
        <v>31</v>
      </c>
      <c r="B23" s="365"/>
      <c r="C23" s="365"/>
      <c r="D23" s="365"/>
      <c r="E23" s="366" t="s">
        <v>135</v>
      </c>
      <c r="F23" s="366"/>
      <c r="G23" s="367">
        <v>321</v>
      </c>
      <c r="H23" s="367"/>
      <c r="I23" s="367">
        <v>320</v>
      </c>
      <c r="J23" s="367"/>
      <c r="K23" s="367">
        <v>323</v>
      </c>
      <c r="L23" s="367"/>
      <c r="M23" s="340">
        <v>322</v>
      </c>
      <c r="N23" s="341"/>
    </row>
    <row r="24" spans="1:14" x14ac:dyDescent="0.2">
      <c r="A24" s="358"/>
      <c r="B24" s="359"/>
      <c r="C24" s="359"/>
      <c r="D24" s="359"/>
      <c r="E24" s="360"/>
      <c r="F24" s="360"/>
      <c r="G24" s="361"/>
      <c r="H24" s="361"/>
      <c r="I24" s="361"/>
      <c r="J24" s="361"/>
      <c r="K24" s="361"/>
      <c r="L24" s="361"/>
      <c r="M24" s="362"/>
      <c r="N24" s="363"/>
    </row>
    <row r="25" spans="1:14" ht="15.75" customHeight="1" thickBot="1" x14ac:dyDescent="0.25">
      <c r="A25" s="8" t="s">
        <v>136</v>
      </c>
      <c r="B25" s="9"/>
      <c r="C25" s="10"/>
      <c r="D25" s="11"/>
      <c r="E25" s="12"/>
      <c r="F25" s="9"/>
      <c r="G25" s="10"/>
      <c r="H25" s="13"/>
      <c r="I25" s="346"/>
      <c r="J25" s="347"/>
      <c r="K25" s="347"/>
      <c r="L25" s="348"/>
      <c r="M25" s="349">
        <v>3500</v>
      </c>
      <c r="N25" s="350"/>
    </row>
    <row r="27" spans="1:14" ht="13.5" thickBot="1" x14ac:dyDescent="0.25"/>
    <row r="28" spans="1:14" x14ac:dyDescent="0.2">
      <c r="A28" s="351" t="s">
        <v>137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3"/>
    </row>
    <row r="29" spans="1:14" x14ac:dyDescent="0.2">
      <c r="A29" s="354" t="s">
        <v>138</v>
      </c>
      <c r="B29" s="355"/>
      <c r="C29" s="355"/>
      <c r="D29" s="355"/>
      <c r="E29" s="355"/>
      <c r="F29" s="355"/>
      <c r="G29" s="355"/>
      <c r="H29" s="355"/>
      <c r="I29" s="355"/>
      <c r="J29" s="355"/>
      <c r="K29" s="355"/>
      <c r="L29" s="355"/>
      <c r="M29" s="356">
        <v>11.09</v>
      </c>
      <c r="N29" s="357"/>
    </row>
    <row r="30" spans="1:14" x14ac:dyDescent="0.2">
      <c r="A30" s="339" t="s">
        <v>139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40">
        <v>1.5</v>
      </c>
      <c r="N30" s="341"/>
    </row>
    <row r="31" spans="1:14" ht="13.5" customHeight="1" x14ac:dyDescent="0.2">
      <c r="A31" s="336">
        <v>1.4</v>
      </c>
      <c r="B31" s="337"/>
      <c r="C31" s="337"/>
      <c r="D31" s="337"/>
      <c r="E31" s="337"/>
      <c r="F31" s="337"/>
      <c r="G31" s="337"/>
      <c r="H31" s="337"/>
      <c r="I31" s="337"/>
      <c r="J31" s="337"/>
      <c r="K31" s="337"/>
      <c r="L31" s="337"/>
      <c r="M31" s="337"/>
      <c r="N31" s="338"/>
    </row>
    <row r="32" spans="1:14" x14ac:dyDescent="0.2">
      <c r="A32" s="339" t="s">
        <v>140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26"/>
      <c r="L32" s="326"/>
      <c r="M32" s="340">
        <v>0</v>
      </c>
      <c r="N32" s="341" t="e">
        <f>L32/K32</f>
        <v>#DIV/0!</v>
      </c>
    </row>
    <row r="33" spans="1:14" ht="13.5" thickBot="1" x14ac:dyDescent="0.25">
      <c r="A33" s="342" t="s">
        <v>141</v>
      </c>
      <c r="B33" s="343"/>
      <c r="C33" s="343"/>
      <c r="D33" s="343"/>
      <c r="E33" s="343"/>
      <c r="F33" s="343"/>
      <c r="G33" s="343"/>
      <c r="H33" s="343"/>
      <c r="I33" s="343"/>
      <c r="J33" s="343"/>
      <c r="K33" s="343"/>
      <c r="L33" s="343"/>
      <c r="M33" s="344">
        <v>0</v>
      </c>
      <c r="N33" s="345" t="e">
        <f>L33/K33</f>
        <v>#DIV/0!</v>
      </c>
    </row>
    <row r="35" spans="1:14" ht="13.5" thickBot="1" x14ac:dyDescent="0.25"/>
    <row r="36" spans="1:14" x14ac:dyDescent="0.2">
      <c r="A36" s="270" t="s">
        <v>142</v>
      </c>
      <c r="B36" s="271"/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2"/>
    </row>
    <row r="37" spans="1:14" x14ac:dyDescent="0.2">
      <c r="A37" s="14" t="s">
        <v>143</v>
      </c>
      <c r="B37" s="15"/>
      <c r="C37" s="15"/>
      <c r="D37" s="15"/>
      <c r="E37" s="15"/>
      <c r="F37" s="15"/>
      <c r="G37" s="330">
        <f>N1-3</f>
        <v>2023</v>
      </c>
      <c r="H37" s="330"/>
      <c r="I37" s="330">
        <f>N1-2</f>
        <v>2024</v>
      </c>
      <c r="J37" s="330"/>
      <c r="K37" s="330">
        <f>N1-1</f>
        <v>2025</v>
      </c>
      <c r="L37" s="330"/>
      <c r="M37" s="331">
        <f>N1</f>
        <v>2026</v>
      </c>
      <c r="N37" s="332"/>
    </row>
    <row r="38" spans="1:14" x14ac:dyDescent="0.2">
      <c r="A38" s="333" t="s">
        <v>144</v>
      </c>
      <c r="B38" s="334"/>
      <c r="C38" s="334"/>
      <c r="D38" s="16" t="s">
        <v>145</v>
      </c>
      <c r="E38" s="334"/>
      <c r="F38" s="335"/>
      <c r="G38" s="328">
        <v>0</v>
      </c>
      <c r="H38" s="328"/>
      <c r="I38" s="328">
        <v>0</v>
      </c>
      <c r="J38" s="328"/>
      <c r="K38" s="328">
        <v>0</v>
      </c>
      <c r="L38" s="328"/>
      <c r="M38" s="328">
        <v>0</v>
      </c>
      <c r="N38" s="329"/>
    </row>
    <row r="39" spans="1:14" x14ac:dyDescent="0.2">
      <c r="A39" s="323" t="s">
        <v>146</v>
      </c>
      <c r="B39" s="324"/>
      <c r="C39" s="324"/>
      <c r="D39" s="17" t="s">
        <v>145</v>
      </c>
      <c r="E39" s="324"/>
      <c r="F39" s="325"/>
      <c r="G39" s="326">
        <v>4.5</v>
      </c>
      <c r="H39" s="326"/>
      <c r="I39" s="326">
        <v>4.5</v>
      </c>
      <c r="J39" s="326"/>
      <c r="K39" s="326">
        <v>4.5</v>
      </c>
      <c r="L39" s="326"/>
      <c r="M39" s="326">
        <v>4.5</v>
      </c>
      <c r="N39" s="327"/>
    </row>
    <row r="40" spans="1:14" x14ac:dyDescent="0.2">
      <c r="A40" s="323" t="s">
        <v>147</v>
      </c>
      <c r="B40" s="324"/>
      <c r="C40" s="324"/>
      <c r="D40" s="17" t="s">
        <v>145</v>
      </c>
      <c r="E40" s="324"/>
      <c r="F40" s="325"/>
      <c r="G40" s="326">
        <v>16.5</v>
      </c>
      <c r="H40" s="326"/>
      <c r="I40" s="326">
        <v>16.5</v>
      </c>
      <c r="J40" s="326"/>
      <c r="K40" s="326">
        <v>16.8</v>
      </c>
      <c r="L40" s="326"/>
      <c r="M40" s="326">
        <v>16.8</v>
      </c>
      <c r="N40" s="327"/>
    </row>
    <row r="41" spans="1:14" x14ac:dyDescent="0.2">
      <c r="A41" s="323" t="s">
        <v>148</v>
      </c>
      <c r="B41" s="324"/>
      <c r="C41" s="324"/>
      <c r="D41" s="17" t="s">
        <v>145</v>
      </c>
      <c r="E41" s="324"/>
      <c r="F41" s="325"/>
      <c r="G41" s="326">
        <v>10.67</v>
      </c>
      <c r="H41" s="326"/>
      <c r="I41" s="326">
        <v>10.67</v>
      </c>
      <c r="J41" s="326"/>
      <c r="K41" s="326">
        <v>10.67</v>
      </c>
      <c r="L41" s="326"/>
      <c r="M41" s="326">
        <v>10.67</v>
      </c>
      <c r="N41" s="327"/>
    </row>
    <row r="42" spans="1:14" ht="13.5" thickBot="1" x14ac:dyDescent="0.25">
      <c r="A42" s="317" t="s">
        <v>149</v>
      </c>
      <c r="B42" s="318"/>
      <c r="C42" s="318"/>
      <c r="D42" s="18" t="s">
        <v>145</v>
      </c>
      <c r="E42" s="319"/>
      <c r="F42" s="320"/>
      <c r="G42" s="321"/>
      <c r="H42" s="321"/>
      <c r="I42" s="321"/>
      <c r="J42" s="321"/>
      <c r="K42" s="321"/>
      <c r="L42" s="321"/>
      <c r="M42" s="321"/>
      <c r="N42" s="322"/>
    </row>
    <row r="43" spans="1:14" ht="13.5" thickBot="1" x14ac:dyDescent="0.25">
      <c r="A43" s="19"/>
      <c r="B43" s="20"/>
      <c r="C43" s="20"/>
      <c r="D43" s="20"/>
      <c r="E43" s="313" t="s">
        <v>150</v>
      </c>
      <c r="F43" s="314"/>
      <c r="G43" s="313">
        <f>SUM(G38:H42)</f>
        <v>31.67</v>
      </c>
      <c r="H43" s="314"/>
      <c r="I43" s="313">
        <f>SUM(I38:J42)</f>
        <v>31.67</v>
      </c>
      <c r="J43" s="314"/>
      <c r="K43" s="313">
        <f>SUM(K38:L42)</f>
        <v>31.97</v>
      </c>
      <c r="L43" s="314"/>
      <c r="M43" s="315">
        <f>(M38+M39+M40+M41+M42)</f>
        <v>31.97</v>
      </c>
      <c r="N43" s="316"/>
    </row>
    <row r="46" spans="1:14" x14ac:dyDescent="0.2">
      <c r="A46" s="312"/>
      <c r="B46" s="312"/>
      <c r="C46" s="312"/>
      <c r="E46" s="21"/>
    </row>
    <row r="48" spans="1:14" x14ac:dyDescent="0.2">
      <c r="A48" s="312"/>
      <c r="B48" s="312"/>
    </row>
    <row r="49" spans="1:2" x14ac:dyDescent="0.2">
      <c r="A49" s="312"/>
      <c r="B49" s="312"/>
    </row>
    <row r="50" spans="1:2" x14ac:dyDescent="0.2">
      <c r="A50" s="312"/>
      <c r="B50" s="312"/>
    </row>
    <row r="51" spans="1:2" x14ac:dyDescent="0.2">
      <c r="A51" s="312"/>
      <c r="B51" s="312"/>
    </row>
    <row r="52" spans="1:2" x14ac:dyDescent="0.2">
      <c r="A52" s="312"/>
      <c r="B52" s="312"/>
    </row>
    <row r="53" spans="1:2" x14ac:dyDescent="0.2">
      <c r="A53" s="312"/>
      <c r="B53" s="312"/>
    </row>
    <row r="54" spans="1:2" x14ac:dyDescent="0.2">
      <c r="A54" s="312"/>
      <c r="B54" s="312"/>
    </row>
    <row r="55" spans="1:2" x14ac:dyDescent="0.2">
      <c r="A55" s="312"/>
      <c r="B55" s="312"/>
    </row>
    <row r="56" spans="1:2" x14ac:dyDescent="0.2">
      <c r="A56" s="312"/>
      <c r="B56" s="312"/>
    </row>
    <row r="57" spans="1:2" x14ac:dyDescent="0.2">
      <c r="A57" s="312"/>
      <c r="B57" s="312"/>
    </row>
    <row r="58" spans="1:2" x14ac:dyDescent="0.2">
      <c r="A58" s="312"/>
      <c r="B58" s="312"/>
    </row>
    <row r="59" spans="1:2" x14ac:dyDescent="0.2">
      <c r="A59" s="312"/>
      <c r="B59" s="312"/>
    </row>
    <row r="60" spans="1:2" x14ac:dyDescent="0.2">
      <c r="A60" s="312"/>
      <c r="B60" s="312"/>
    </row>
    <row r="61" spans="1:2" x14ac:dyDescent="0.2">
      <c r="A61" s="312"/>
      <c r="B61" s="312"/>
    </row>
    <row r="62" spans="1:2" x14ac:dyDescent="0.2">
      <c r="A62" s="312"/>
      <c r="B62" s="312"/>
    </row>
    <row r="63" spans="1:2" x14ac:dyDescent="0.2">
      <c r="A63" s="312"/>
      <c r="B63" s="312"/>
    </row>
    <row r="64" spans="1:2" x14ac:dyDescent="0.2">
      <c r="A64" s="312"/>
      <c r="B64" s="312"/>
    </row>
  </sheetData>
  <mergeCells count="188">
    <mergeCell ref="A1:L1"/>
    <mergeCell ref="A2:N2"/>
    <mergeCell ref="A3:N3"/>
    <mergeCell ref="A4:F4"/>
    <mergeCell ref="G4:H4"/>
    <mergeCell ref="I4:J4"/>
    <mergeCell ref="K4:L4"/>
    <mergeCell ref="M4:N4"/>
    <mergeCell ref="A7:F7"/>
    <mergeCell ref="G7:N7"/>
    <mergeCell ref="A8:F8"/>
    <mergeCell ref="G8:H8"/>
    <mergeCell ref="I8:J8"/>
    <mergeCell ref="K8:L8"/>
    <mergeCell ref="M8:N8"/>
    <mergeCell ref="A5:F5"/>
    <mergeCell ref="G5:H5"/>
    <mergeCell ref="I5:J5"/>
    <mergeCell ref="K5:L5"/>
    <mergeCell ref="M5:N5"/>
    <mergeCell ref="A6:F6"/>
    <mergeCell ref="G6:H6"/>
    <mergeCell ref="I6:J6"/>
    <mergeCell ref="K6:L6"/>
    <mergeCell ref="M6:N6"/>
    <mergeCell ref="A9:F9"/>
    <mergeCell ref="G9:H9"/>
    <mergeCell ref="I9:J9"/>
    <mergeCell ref="K9:L9"/>
    <mergeCell ref="M9:N9"/>
    <mergeCell ref="A10:F10"/>
    <mergeCell ref="G10:H10"/>
    <mergeCell ref="I10:J10"/>
    <mergeCell ref="K10:L10"/>
    <mergeCell ref="M10:N10"/>
    <mergeCell ref="A11:F11"/>
    <mergeCell ref="G11:H11"/>
    <mergeCell ref="I11:J11"/>
    <mergeCell ref="K11:L11"/>
    <mergeCell ref="M11:N11"/>
    <mergeCell ref="A12:F12"/>
    <mergeCell ref="G12:H12"/>
    <mergeCell ref="I12:J12"/>
    <mergeCell ref="K12:L12"/>
    <mergeCell ref="M12:N12"/>
    <mergeCell ref="A13:F13"/>
    <mergeCell ref="G13:H13"/>
    <mergeCell ref="I13:J13"/>
    <mergeCell ref="K13:L13"/>
    <mergeCell ref="M13:N13"/>
    <mergeCell ref="A14:D14"/>
    <mergeCell ref="E14:F14"/>
    <mergeCell ref="G14:H14"/>
    <mergeCell ref="I14:J14"/>
    <mergeCell ref="K14:L14"/>
    <mergeCell ref="A16:D16"/>
    <mergeCell ref="E16:F16"/>
    <mergeCell ref="G16:H16"/>
    <mergeCell ref="I16:J16"/>
    <mergeCell ref="K16:L16"/>
    <mergeCell ref="M16:N16"/>
    <mergeCell ref="M14:N14"/>
    <mergeCell ref="A15:D15"/>
    <mergeCell ref="E15:F15"/>
    <mergeCell ref="G15:H15"/>
    <mergeCell ref="I15:J15"/>
    <mergeCell ref="K15:L15"/>
    <mergeCell ref="M15:N15"/>
    <mergeCell ref="A18:D18"/>
    <mergeCell ref="E18:F18"/>
    <mergeCell ref="G18:H18"/>
    <mergeCell ref="I18:J18"/>
    <mergeCell ref="K18:L18"/>
    <mergeCell ref="M18:N18"/>
    <mergeCell ref="A17:D17"/>
    <mergeCell ref="E17:F17"/>
    <mergeCell ref="G17:H17"/>
    <mergeCell ref="I17:J17"/>
    <mergeCell ref="K17:L17"/>
    <mergeCell ref="M17:N17"/>
    <mergeCell ref="A19:F19"/>
    <mergeCell ref="G19:H19"/>
    <mergeCell ref="I19:J19"/>
    <mergeCell ref="K19:L19"/>
    <mergeCell ref="M19:N19"/>
    <mergeCell ref="A20:D20"/>
    <mergeCell ref="E20:F20"/>
    <mergeCell ref="G20:H20"/>
    <mergeCell ref="I20:J20"/>
    <mergeCell ref="K20:L20"/>
    <mergeCell ref="A22:D22"/>
    <mergeCell ref="E22:F22"/>
    <mergeCell ref="G22:H22"/>
    <mergeCell ref="I22:J22"/>
    <mergeCell ref="K22:L22"/>
    <mergeCell ref="M22:N22"/>
    <mergeCell ref="M20:N20"/>
    <mergeCell ref="A21:D21"/>
    <mergeCell ref="E21:F21"/>
    <mergeCell ref="G21:H21"/>
    <mergeCell ref="I21:J21"/>
    <mergeCell ref="K21:L21"/>
    <mergeCell ref="M21:N21"/>
    <mergeCell ref="A24:D24"/>
    <mergeCell ref="E24:F24"/>
    <mergeCell ref="G24:H24"/>
    <mergeCell ref="I24:J24"/>
    <mergeCell ref="K24:L24"/>
    <mergeCell ref="M24:N24"/>
    <mergeCell ref="A23:D23"/>
    <mergeCell ref="E23:F23"/>
    <mergeCell ref="G23:H23"/>
    <mergeCell ref="I23:J23"/>
    <mergeCell ref="K23:L23"/>
    <mergeCell ref="M23:N23"/>
    <mergeCell ref="A31:N31"/>
    <mergeCell ref="A32:C32"/>
    <mergeCell ref="D32:L32"/>
    <mergeCell ref="M32:N32"/>
    <mergeCell ref="A33:C33"/>
    <mergeCell ref="D33:L33"/>
    <mergeCell ref="M33:N33"/>
    <mergeCell ref="I25:L25"/>
    <mergeCell ref="M25:N25"/>
    <mergeCell ref="A28:N28"/>
    <mergeCell ref="A29:L29"/>
    <mergeCell ref="M29:N29"/>
    <mergeCell ref="A30:C30"/>
    <mergeCell ref="D30:L30"/>
    <mergeCell ref="M30:N30"/>
    <mergeCell ref="M38:N38"/>
    <mergeCell ref="A39:C39"/>
    <mergeCell ref="E39:F39"/>
    <mergeCell ref="G39:H39"/>
    <mergeCell ref="I39:J39"/>
    <mergeCell ref="K39:L39"/>
    <mergeCell ref="M39:N39"/>
    <mergeCell ref="A36:N36"/>
    <mergeCell ref="G37:H37"/>
    <mergeCell ref="I37:J37"/>
    <mergeCell ref="K37:L37"/>
    <mergeCell ref="M37:N37"/>
    <mergeCell ref="A38:C38"/>
    <mergeCell ref="E38:F38"/>
    <mergeCell ref="G38:H38"/>
    <mergeCell ref="I38:J38"/>
    <mergeCell ref="K38:L38"/>
    <mergeCell ref="A41:C41"/>
    <mergeCell ref="E41:F41"/>
    <mergeCell ref="G41:H41"/>
    <mergeCell ref="I41:J41"/>
    <mergeCell ref="K41:L41"/>
    <mergeCell ref="M41:N41"/>
    <mergeCell ref="A40:C40"/>
    <mergeCell ref="E40:F40"/>
    <mergeCell ref="G40:H40"/>
    <mergeCell ref="I40:J40"/>
    <mergeCell ref="K40:L40"/>
    <mergeCell ref="M40:N40"/>
    <mergeCell ref="K43:L43"/>
    <mergeCell ref="M43:N43"/>
    <mergeCell ref="A46:C46"/>
    <mergeCell ref="A42:C42"/>
    <mergeCell ref="E42:F42"/>
    <mergeCell ref="G42:H42"/>
    <mergeCell ref="I42:J42"/>
    <mergeCell ref="K42:L42"/>
    <mergeCell ref="M42:N42"/>
    <mergeCell ref="A48:B48"/>
    <mergeCell ref="A49:B49"/>
    <mergeCell ref="A50:B50"/>
    <mergeCell ref="A51:B51"/>
    <mergeCell ref="A52:B52"/>
    <mergeCell ref="A53:B53"/>
    <mergeCell ref="E43:F43"/>
    <mergeCell ref="G43:H43"/>
    <mergeCell ref="I43:J43"/>
    <mergeCell ref="A60:B60"/>
    <mergeCell ref="A61:B61"/>
    <mergeCell ref="A62:B62"/>
    <mergeCell ref="A63:B63"/>
    <mergeCell ref="A64:B64"/>
    <mergeCell ref="A54:B54"/>
    <mergeCell ref="A55:B55"/>
    <mergeCell ref="A56:B56"/>
    <mergeCell ref="A57:B57"/>
    <mergeCell ref="A58:B58"/>
    <mergeCell ref="A59:B59"/>
  </mergeCells>
  <pageMargins left="0.39370078740157483" right="0.39370078740157483" top="0.67" bottom="0.19685039370078741" header="0.19685039370078741" footer="0.19685039370078741"/>
  <pageSetup paperSize="9" scale="98" orientation="landscape" r:id="rId1"/>
  <headerFooter alignWithMargins="0">
    <oddHeader>&amp;C&amp;B</oddHeader>
    <oddFooter>&amp;L&amp;"Tahoma,Corsivo"&amp;8Elenco Processi&amp;R&amp;P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9"/>
  <sheetViews>
    <sheetView topLeftCell="A70" zoomScaleNormal="100" workbookViewId="0">
      <selection activeCell="N32" sqref="N32"/>
    </sheetView>
  </sheetViews>
  <sheetFormatPr defaultRowHeight="12.75" x14ac:dyDescent="0.2"/>
  <cols>
    <col min="1" max="4" width="9.140625" style="3"/>
    <col min="5" max="6" width="14" style="3" bestFit="1" customWidth="1"/>
    <col min="7" max="7" width="14.28515625" style="3" bestFit="1" customWidth="1"/>
    <col min="8" max="8" width="12.7109375" style="3" customWidth="1"/>
    <col min="9" max="9" width="12.42578125" style="3" customWidth="1"/>
    <col min="10" max="10" width="13" style="3" customWidth="1"/>
    <col min="11" max="11" width="12.85546875" style="3" customWidth="1"/>
    <col min="12" max="12" width="13" style="3" customWidth="1"/>
    <col min="13" max="13" width="9.140625" style="3"/>
    <col min="14" max="14" width="19" style="3" bestFit="1" customWidth="1"/>
    <col min="15" max="15" width="25" style="3" bestFit="1" customWidth="1"/>
    <col min="16" max="16" width="48" style="3" bestFit="1" customWidth="1"/>
    <col min="17" max="260" width="9.140625" style="3"/>
    <col min="261" max="262" width="14" style="3" bestFit="1" customWidth="1"/>
    <col min="263" max="263" width="14.28515625" style="3" bestFit="1" customWidth="1"/>
    <col min="264" max="264" width="12.7109375" style="3" customWidth="1"/>
    <col min="265" max="265" width="12.42578125" style="3" customWidth="1"/>
    <col min="266" max="266" width="13" style="3" customWidth="1"/>
    <col min="267" max="267" width="12.85546875" style="3" customWidth="1"/>
    <col min="268" max="268" width="13" style="3" customWidth="1"/>
    <col min="269" max="269" width="9.140625" style="3"/>
    <col min="270" max="270" width="19" style="3" bestFit="1" customWidth="1"/>
    <col min="271" max="271" width="25" style="3" bestFit="1" customWidth="1"/>
    <col min="272" max="516" width="9.140625" style="3"/>
    <col min="517" max="518" width="14" style="3" bestFit="1" customWidth="1"/>
    <col min="519" max="519" width="14.28515625" style="3" bestFit="1" customWidth="1"/>
    <col min="520" max="520" width="12.7109375" style="3" customWidth="1"/>
    <col min="521" max="521" width="12.42578125" style="3" customWidth="1"/>
    <col min="522" max="522" width="13" style="3" customWidth="1"/>
    <col min="523" max="523" width="12.85546875" style="3" customWidth="1"/>
    <col min="524" max="524" width="13" style="3" customWidth="1"/>
    <col min="525" max="525" width="9.140625" style="3"/>
    <col min="526" max="526" width="19" style="3" bestFit="1" customWidth="1"/>
    <col min="527" max="527" width="25" style="3" bestFit="1" customWidth="1"/>
    <col min="528" max="772" width="9.140625" style="3"/>
    <col min="773" max="774" width="14" style="3" bestFit="1" customWidth="1"/>
    <col min="775" max="775" width="14.28515625" style="3" bestFit="1" customWidth="1"/>
    <col min="776" max="776" width="12.7109375" style="3" customWidth="1"/>
    <col min="777" max="777" width="12.42578125" style="3" customWidth="1"/>
    <col min="778" max="778" width="13" style="3" customWidth="1"/>
    <col min="779" max="779" width="12.85546875" style="3" customWidth="1"/>
    <col min="780" max="780" width="13" style="3" customWidth="1"/>
    <col min="781" max="781" width="9.140625" style="3"/>
    <col min="782" max="782" width="19" style="3" bestFit="1" customWidth="1"/>
    <col min="783" max="783" width="25" style="3" bestFit="1" customWidth="1"/>
    <col min="784" max="1028" width="9.140625" style="3"/>
    <col min="1029" max="1030" width="14" style="3" bestFit="1" customWidth="1"/>
    <col min="1031" max="1031" width="14.28515625" style="3" bestFit="1" customWidth="1"/>
    <col min="1032" max="1032" width="12.7109375" style="3" customWidth="1"/>
    <col min="1033" max="1033" width="12.42578125" style="3" customWidth="1"/>
    <col min="1034" max="1034" width="13" style="3" customWidth="1"/>
    <col min="1035" max="1035" width="12.85546875" style="3" customWidth="1"/>
    <col min="1036" max="1036" width="13" style="3" customWidth="1"/>
    <col min="1037" max="1037" width="9.140625" style="3"/>
    <col min="1038" max="1038" width="19" style="3" bestFit="1" customWidth="1"/>
    <col min="1039" max="1039" width="25" style="3" bestFit="1" customWidth="1"/>
    <col min="1040" max="1284" width="9.140625" style="3"/>
    <col min="1285" max="1286" width="14" style="3" bestFit="1" customWidth="1"/>
    <col min="1287" max="1287" width="14.28515625" style="3" bestFit="1" customWidth="1"/>
    <col min="1288" max="1288" width="12.7109375" style="3" customWidth="1"/>
    <col min="1289" max="1289" width="12.42578125" style="3" customWidth="1"/>
    <col min="1290" max="1290" width="13" style="3" customWidth="1"/>
    <col min="1291" max="1291" width="12.85546875" style="3" customWidth="1"/>
    <col min="1292" max="1292" width="13" style="3" customWidth="1"/>
    <col min="1293" max="1293" width="9.140625" style="3"/>
    <col min="1294" max="1294" width="19" style="3" bestFit="1" customWidth="1"/>
    <col min="1295" max="1295" width="25" style="3" bestFit="1" customWidth="1"/>
    <col min="1296" max="1540" width="9.140625" style="3"/>
    <col min="1541" max="1542" width="14" style="3" bestFit="1" customWidth="1"/>
    <col min="1543" max="1543" width="14.28515625" style="3" bestFit="1" customWidth="1"/>
    <col min="1544" max="1544" width="12.7109375" style="3" customWidth="1"/>
    <col min="1545" max="1545" width="12.42578125" style="3" customWidth="1"/>
    <col min="1546" max="1546" width="13" style="3" customWidth="1"/>
    <col min="1547" max="1547" width="12.85546875" style="3" customWidth="1"/>
    <col min="1548" max="1548" width="13" style="3" customWidth="1"/>
    <col min="1549" max="1549" width="9.140625" style="3"/>
    <col min="1550" max="1550" width="19" style="3" bestFit="1" customWidth="1"/>
    <col min="1551" max="1551" width="25" style="3" bestFit="1" customWidth="1"/>
    <col min="1552" max="1796" width="9.140625" style="3"/>
    <col min="1797" max="1798" width="14" style="3" bestFit="1" customWidth="1"/>
    <col min="1799" max="1799" width="14.28515625" style="3" bestFit="1" customWidth="1"/>
    <col min="1800" max="1800" width="12.7109375" style="3" customWidth="1"/>
    <col min="1801" max="1801" width="12.42578125" style="3" customWidth="1"/>
    <col min="1802" max="1802" width="13" style="3" customWidth="1"/>
    <col min="1803" max="1803" width="12.85546875" style="3" customWidth="1"/>
    <col min="1804" max="1804" width="13" style="3" customWidth="1"/>
    <col min="1805" max="1805" width="9.140625" style="3"/>
    <col min="1806" max="1806" width="19" style="3" bestFit="1" customWidth="1"/>
    <col min="1807" max="1807" width="25" style="3" bestFit="1" customWidth="1"/>
    <col min="1808" max="2052" width="9.140625" style="3"/>
    <col min="2053" max="2054" width="14" style="3" bestFit="1" customWidth="1"/>
    <col min="2055" max="2055" width="14.28515625" style="3" bestFit="1" customWidth="1"/>
    <col min="2056" max="2056" width="12.7109375" style="3" customWidth="1"/>
    <col min="2057" max="2057" width="12.42578125" style="3" customWidth="1"/>
    <col min="2058" max="2058" width="13" style="3" customWidth="1"/>
    <col min="2059" max="2059" width="12.85546875" style="3" customWidth="1"/>
    <col min="2060" max="2060" width="13" style="3" customWidth="1"/>
    <col min="2061" max="2061" width="9.140625" style="3"/>
    <col min="2062" max="2062" width="19" style="3" bestFit="1" customWidth="1"/>
    <col min="2063" max="2063" width="25" style="3" bestFit="1" customWidth="1"/>
    <col min="2064" max="2308" width="9.140625" style="3"/>
    <col min="2309" max="2310" width="14" style="3" bestFit="1" customWidth="1"/>
    <col min="2311" max="2311" width="14.28515625" style="3" bestFit="1" customWidth="1"/>
    <col min="2312" max="2312" width="12.7109375" style="3" customWidth="1"/>
    <col min="2313" max="2313" width="12.42578125" style="3" customWidth="1"/>
    <col min="2314" max="2314" width="13" style="3" customWidth="1"/>
    <col min="2315" max="2315" width="12.85546875" style="3" customWidth="1"/>
    <col min="2316" max="2316" width="13" style="3" customWidth="1"/>
    <col min="2317" max="2317" width="9.140625" style="3"/>
    <col min="2318" max="2318" width="19" style="3" bestFit="1" customWidth="1"/>
    <col min="2319" max="2319" width="25" style="3" bestFit="1" customWidth="1"/>
    <col min="2320" max="2564" width="9.140625" style="3"/>
    <col min="2565" max="2566" width="14" style="3" bestFit="1" customWidth="1"/>
    <col min="2567" max="2567" width="14.28515625" style="3" bestFit="1" customWidth="1"/>
    <col min="2568" max="2568" width="12.7109375" style="3" customWidth="1"/>
    <col min="2569" max="2569" width="12.42578125" style="3" customWidth="1"/>
    <col min="2570" max="2570" width="13" style="3" customWidth="1"/>
    <col min="2571" max="2571" width="12.85546875" style="3" customWidth="1"/>
    <col min="2572" max="2572" width="13" style="3" customWidth="1"/>
    <col min="2573" max="2573" width="9.140625" style="3"/>
    <col min="2574" max="2574" width="19" style="3" bestFit="1" customWidth="1"/>
    <col min="2575" max="2575" width="25" style="3" bestFit="1" customWidth="1"/>
    <col min="2576" max="2820" width="9.140625" style="3"/>
    <col min="2821" max="2822" width="14" style="3" bestFit="1" customWidth="1"/>
    <col min="2823" max="2823" width="14.28515625" style="3" bestFit="1" customWidth="1"/>
    <col min="2824" max="2824" width="12.7109375" style="3" customWidth="1"/>
    <col min="2825" max="2825" width="12.42578125" style="3" customWidth="1"/>
    <col min="2826" max="2826" width="13" style="3" customWidth="1"/>
    <col min="2827" max="2827" width="12.85546875" style="3" customWidth="1"/>
    <col min="2828" max="2828" width="13" style="3" customWidth="1"/>
    <col min="2829" max="2829" width="9.140625" style="3"/>
    <col min="2830" max="2830" width="19" style="3" bestFit="1" customWidth="1"/>
    <col min="2831" max="2831" width="25" style="3" bestFit="1" customWidth="1"/>
    <col min="2832" max="3076" width="9.140625" style="3"/>
    <col min="3077" max="3078" width="14" style="3" bestFit="1" customWidth="1"/>
    <col min="3079" max="3079" width="14.28515625" style="3" bestFit="1" customWidth="1"/>
    <col min="3080" max="3080" width="12.7109375" style="3" customWidth="1"/>
    <col min="3081" max="3081" width="12.42578125" style="3" customWidth="1"/>
    <col min="3082" max="3082" width="13" style="3" customWidth="1"/>
    <col min="3083" max="3083" width="12.85546875" style="3" customWidth="1"/>
    <col min="3084" max="3084" width="13" style="3" customWidth="1"/>
    <col min="3085" max="3085" width="9.140625" style="3"/>
    <col min="3086" max="3086" width="19" style="3" bestFit="1" customWidth="1"/>
    <col min="3087" max="3087" width="25" style="3" bestFit="1" customWidth="1"/>
    <col min="3088" max="3332" width="9.140625" style="3"/>
    <col min="3333" max="3334" width="14" style="3" bestFit="1" customWidth="1"/>
    <col min="3335" max="3335" width="14.28515625" style="3" bestFit="1" customWidth="1"/>
    <col min="3336" max="3336" width="12.7109375" style="3" customWidth="1"/>
    <col min="3337" max="3337" width="12.42578125" style="3" customWidth="1"/>
    <col min="3338" max="3338" width="13" style="3" customWidth="1"/>
    <col min="3339" max="3339" width="12.85546875" style="3" customWidth="1"/>
    <col min="3340" max="3340" width="13" style="3" customWidth="1"/>
    <col min="3341" max="3341" width="9.140625" style="3"/>
    <col min="3342" max="3342" width="19" style="3" bestFit="1" customWidth="1"/>
    <col min="3343" max="3343" width="25" style="3" bestFit="1" customWidth="1"/>
    <col min="3344" max="3588" width="9.140625" style="3"/>
    <col min="3589" max="3590" width="14" style="3" bestFit="1" customWidth="1"/>
    <col min="3591" max="3591" width="14.28515625" style="3" bestFit="1" customWidth="1"/>
    <col min="3592" max="3592" width="12.7109375" style="3" customWidth="1"/>
    <col min="3593" max="3593" width="12.42578125" style="3" customWidth="1"/>
    <col min="3594" max="3594" width="13" style="3" customWidth="1"/>
    <col min="3595" max="3595" width="12.85546875" style="3" customWidth="1"/>
    <col min="3596" max="3596" width="13" style="3" customWidth="1"/>
    <col min="3597" max="3597" width="9.140625" style="3"/>
    <col min="3598" max="3598" width="19" style="3" bestFit="1" customWidth="1"/>
    <col min="3599" max="3599" width="25" style="3" bestFit="1" customWidth="1"/>
    <col min="3600" max="3844" width="9.140625" style="3"/>
    <col min="3845" max="3846" width="14" style="3" bestFit="1" customWidth="1"/>
    <col min="3847" max="3847" width="14.28515625" style="3" bestFit="1" customWidth="1"/>
    <col min="3848" max="3848" width="12.7109375" style="3" customWidth="1"/>
    <col min="3849" max="3849" width="12.42578125" style="3" customWidth="1"/>
    <col min="3850" max="3850" width="13" style="3" customWidth="1"/>
    <col min="3851" max="3851" width="12.85546875" style="3" customWidth="1"/>
    <col min="3852" max="3852" width="13" style="3" customWidth="1"/>
    <col min="3853" max="3853" width="9.140625" style="3"/>
    <col min="3854" max="3854" width="19" style="3" bestFit="1" customWidth="1"/>
    <col min="3855" max="3855" width="25" style="3" bestFit="1" customWidth="1"/>
    <col min="3856" max="4100" width="9.140625" style="3"/>
    <col min="4101" max="4102" width="14" style="3" bestFit="1" customWidth="1"/>
    <col min="4103" max="4103" width="14.28515625" style="3" bestFit="1" customWidth="1"/>
    <col min="4104" max="4104" width="12.7109375" style="3" customWidth="1"/>
    <col min="4105" max="4105" width="12.42578125" style="3" customWidth="1"/>
    <col min="4106" max="4106" width="13" style="3" customWidth="1"/>
    <col min="4107" max="4107" width="12.85546875" style="3" customWidth="1"/>
    <col min="4108" max="4108" width="13" style="3" customWidth="1"/>
    <col min="4109" max="4109" width="9.140625" style="3"/>
    <col min="4110" max="4110" width="19" style="3" bestFit="1" customWidth="1"/>
    <col min="4111" max="4111" width="25" style="3" bestFit="1" customWidth="1"/>
    <col min="4112" max="4356" width="9.140625" style="3"/>
    <col min="4357" max="4358" width="14" style="3" bestFit="1" customWidth="1"/>
    <col min="4359" max="4359" width="14.28515625" style="3" bestFit="1" customWidth="1"/>
    <col min="4360" max="4360" width="12.7109375" style="3" customWidth="1"/>
    <col min="4361" max="4361" width="12.42578125" style="3" customWidth="1"/>
    <col min="4362" max="4362" width="13" style="3" customWidth="1"/>
    <col min="4363" max="4363" width="12.85546875" style="3" customWidth="1"/>
    <col min="4364" max="4364" width="13" style="3" customWidth="1"/>
    <col min="4365" max="4365" width="9.140625" style="3"/>
    <col min="4366" max="4366" width="19" style="3" bestFit="1" customWidth="1"/>
    <col min="4367" max="4367" width="25" style="3" bestFit="1" customWidth="1"/>
    <col min="4368" max="4612" width="9.140625" style="3"/>
    <col min="4613" max="4614" width="14" style="3" bestFit="1" customWidth="1"/>
    <col min="4615" max="4615" width="14.28515625" style="3" bestFit="1" customWidth="1"/>
    <col min="4616" max="4616" width="12.7109375" style="3" customWidth="1"/>
    <col min="4617" max="4617" width="12.42578125" style="3" customWidth="1"/>
    <col min="4618" max="4618" width="13" style="3" customWidth="1"/>
    <col min="4619" max="4619" width="12.85546875" style="3" customWidth="1"/>
    <col min="4620" max="4620" width="13" style="3" customWidth="1"/>
    <col min="4621" max="4621" width="9.140625" style="3"/>
    <col min="4622" max="4622" width="19" style="3" bestFit="1" customWidth="1"/>
    <col min="4623" max="4623" width="25" style="3" bestFit="1" customWidth="1"/>
    <col min="4624" max="4868" width="9.140625" style="3"/>
    <col min="4869" max="4870" width="14" style="3" bestFit="1" customWidth="1"/>
    <col min="4871" max="4871" width="14.28515625" style="3" bestFit="1" customWidth="1"/>
    <col min="4872" max="4872" width="12.7109375" style="3" customWidth="1"/>
    <col min="4873" max="4873" width="12.42578125" style="3" customWidth="1"/>
    <col min="4874" max="4874" width="13" style="3" customWidth="1"/>
    <col min="4875" max="4875" width="12.85546875" style="3" customWidth="1"/>
    <col min="4876" max="4876" width="13" style="3" customWidth="1"/>
    <col min="4877" max="4877" width="9.140625" style="3"/>
    <col min="4878" max="4878" width="19" style="3" bestFit="1" customWidth="1"/>
    <col min="4879" max="4879" width="25" style="3" bestFit="1" customWidth="1"/>
    <col min="4880" max="5124" width="9.140625" style="3"/>
    <col min="5125" max="5126" width="14" style="3" bestFit="1" customWidth="1"/>
    <col min="5127" max="5127" width="14.28515625" style="3" bestFit="1" customWidth="1"/>
    <col min="5128" max="5128" width="12.7109375" style="3" customWidth="1"/>
    <col min="5129" max="5129" width="12.42578125" style="3" customWidth="1"/>
    <col min="5130" max="5130" width="13" style="3" customWidth="1"/>
    <col min="5131" max="5131" width="12.85546875" style="3" customWidth="1"/>
    <col min="5132" max="5132" width="13" style="3" customWidth="1"/>
    <col min="5133" max="5133" width="9.140625" style="3"/>
    <col min="5134" max="5134" width="19" style="3" bestFit="1" customWidth="1"/>
    <col min="5135" max="5135" width="25" style="3" bestFit="1" customWidth="1"/>
    <col min="5136" max="5380" width="9.140625" style="3"/>
    <col min="5381" max="5382" width="14" style="3" bestFit="1" customWidth="1"/>
    <col min="5383" max="5383" width="14.28515625" style="3" bestFit="1" customWidth="1"/>
    <col min="5384" max="5384" width="12.7109375" style="3" customWidth="1"/>
    <col min="5385" max="5385" width="12.42578125" style="3" customWidth="1"/>
    <col min="5386" max="5386" width="13" style="3" customWidth="1"/>
    <col min="5387" max="5387" width="12.85546875" style="3" customWidth="1"/>
    <col min="5388" max="5388" width="13" style="3" customWidth="1"/>
    <col min="5389" max="5389" width="9.140625" style="3"/>
    <col min="5390" max="5390" width="19" style="3" bestFit="1" customWidth="1"/>
    <col min="5391" max="5391" width="25" style="3" bestFit="1" customWidth="1"/>
    <col min="5392" max="5636" width="9.140625" style="3"/>
    <col min="5637" max="5638" width="14" style="3" bestFit="1" customWidth="1"/>
    <col min="5639" max="5639" width="14.28515625" style="3" bestFit="1" customWidth="1"/>
    <col min="5640" max="5640" width="12.7109375" style="3" customWidth="1"/>
    <col min="5641" max="5641" width="12.42578125" style="3" customWidth="1"/>
    <col min="5642" max="5642" width="13" style="3" customWidth="1"/>
    <col min="5643" max="5643" width="12.85546875" style="3" customWidth="1"/>
    <col min="5644" max="5644" width="13" style="3" customWidth="1"/>
    <col min="5645" max="5645" width="9.140625" style="3"/>
    <col min="5646" max="5646" width="19" style="3" bestFit="1" customWidth="1"/>
    <col min="5647" max="5647" width="25" style="3" bestFit="1" customWidth="1"/>
    <col min="5648" max="5892" width="9.140625" style="3"/>
    <col min="5893" max="5894" width="14" style="3" bestFit="1" customWidth="1"/>
    <col min="5895" max="5895" width="14.28515625" style="3" bestFit="1" customWidth="1"/>
    <col min="5896" max="5896" width="12.7109375" style="3" customWidth="1"/>
    <col min="5897" max="5897" width="12.42578125" style="3" customWidth="1"/>
    <col min="5898" max="5898" width="13" style="3" customWidth="1"/>
    <col min="5899" max="5899" width="12.85546875" style="3" customWidth="1"/>
    <col min="5900" max="5900" width="13" style="3" customWidth="1"/>
    <col min="5901" max="5901" width="9.140625" style="3"/>
    <col min="5902" max="5902" width="19" style="3" bestFit="1" customWidth="1"/>
    <col min="5903" max="5903" width="25" style="3" bestFit="1" customWidth="1"/>
    <col min="5904" max="6148" width="9.140625" style="3"/>
    <col min="6149" max="6150" width="14" style="3" bestFit="1" customWidth="1"/>
    <col min="6151" max="6151" width="14.28515625" style="3" bestFit="1" customWidth="1"/>
    <col min="6152" max="6152" width="12.7109375" style="3" customWidth="1"/>
    <col min="6153" max="6153" width="12.42578125" style="3" customWidth="1"/>
    <col min="6154" max="6154" width="13" style="3" customWidth="1"/>
    <col min="6155" max="6155" width="12.85546875" style="3" customWidth="1"/>
    <col min="6156" max="6156" width="13" style="3" customWidth="1"/>
    <col min="6157" max="6157" width="9.140625" style="3"/>
    <col min="6158" max="6158" width="19" style="3" bestFit="1" customWidth="1"/>
    <col min="6159" max="6159" width="25" style="3" bestFit="1" customWidth="1"/>
    <col min="6160" max="6404" width="9.140625" style="3"/>
    <col min="6405" max="6406" width="14" style="3" bestFit="1" customWidth="1"/>
    <col min="6407" max="6407" width="14.28515625" style="3" bestFit="1" customWidth="1"/>
    <col min="6408" max="6408" width="12.7109375" style="3" customWidth="1"/>
    <col min="6409" max="6409" width="12.42578125" style="3" customWidth="1"/>
    <col min="6410" max="6410" width="13" style="3" customWidth="1"/>
    <col min="6411" max="6411" width="12.85546875" style="3" customWidth="1"/>
    <col min="6412" max="6412" width="13" style="3" customWidth="1"/>
    <col min="6413" max="6413" width="9.140625" style="3"/>
    <col min="6414" max="6414" width="19" style="3" bestFit="1" customWidth="1"/>
    <col min="6415" max="6415" width="25" style="3" bestFit="1" customWidth="1"/>
    <col min="6416" max="6660" width="9.140625" style="3"/>
    <col min="6661" max="6662" width="14" style="3" bestFit="1" customWidth="1"/>
    <col min="6663" max="6663" width="14.28515625" style="3" bestFit="1" customWidth="1"/>
    <col min="6664" max="6664" width="12.7109375" style="3" customWidth="1"/>
    <col min="6665" max="6665" width="12.42578125" style="3" customWidth="1"/>
    <col min="6666" max="6666" width="13" style="3" customWidth="1"/>
    <col min="6667" max="6667" width="12.85546875" style="3" customWidth="1"/>
    <col min="6668" max="6668" width="13" style="3" customWidth="1"/>
    <col min="6669" max="6669" width="9.140625" style="3"/>
    <col min="6670" max="6670" width="19" style="3" bestFit="1" customWidth="1"/>
    <col min="6671" max="6671" width="25" style="3" bestFit="1" customWidth="1"/>
    <col min="6672" max="6916" width="9.140625" style="3"/>
    <col min="6917" max="6918" width="14" style="3" bestFit="1" customWidth="1"/>
    <col min="6919" max="6919" width="14.28515625" style="3" bestFit="1" customWidth="1"/>
    <col min="6920" max="6920" width="12.7109375" style="3" customWidth="1"/>
    <col min="6921" max="6921" width="12.42578125" style="3" customWidth="1"/>
    <col min="6922" max="6922" width="13" style="3" customWidth="1"/>
    <col min="6923" max="6923" width="12.85546875" style="3" customWidth="1"/>
    <col min="6924" max="6924" width="13" style="3" customWidth="1"/>
    <col min="6925" max="6925" width="9.140625" style="3"/>
    <col min="6926" max="6926" width="19" style="3" bestFit="1" customWidth="1"/>
    <col min="6927" max="6927" width="25" style="3" bestFit="1" customWidth="1"/>
    <col min="6928" max="7172" width="9.140625" style="3"/>
    <col min="7173" max="7174" width="14" style="3" bestFit="1" customWidth="1"/>
    <col min="7175" max="7175" width="14.28515625" style="3" bestFit="1" customWidth="1"/>
    <col min="7176" max="7176" width="12.7109375" style="3" customWidth="1"/>
    <col min="7177" max="7177" width="12.42578125" style="3" customWidth="1"/>
    <col min="7178" max="7178" width="13" style="3" customWidth="1"/>
    <col min="7179" max="7179" width="12.85546875" style="3" customWidth="1"/>
    <col min="7180" max="7180" width="13" style="3" customWidth="1"/>
    <col min="7181" max="7181" width="9.140625" style="3"/>
    <col min="7182" max="7182" width="19" style="3" bestFit="1" customWidth="1"/>
    <col min="7183" max="7183" width="25" style="3" bestFit="1" customWidth="1"/>
    <col min="7184" max="7428" width="9.140625" style="3"/>
    <col min="7429" max="7430" width="14" style="3" bestFit="1" customWidth="1"/>
    <col min="7431" max="7431" width="14.28515625" style="3" bestFit="1" customWidth="1"/>
    <col min="7432" max="7432" width="12.7109375" style="3" customWidth="1"/>
    <col min="7433" max="7433" width="12.42578125" style="3" customWidth="1"/>
    <col min="7434" max="7434" width="13" style="3" customWidth="1"/>
    <col min="7435" max="7435" width="12.85546875" style="3" customWidth="1"/>
    <col min="7436" max="7436" width="13" style="3" customWidth="1"/>
    <col min="7437" max="7437" width="9.140625" style="3"/>
    <col min="7438" max="7438" width="19" style="3" bestFit="1" customWidth="1"/>
    <col min="7439" max="7439" width="25" style="3" bestFit="1" customWidth="1"/>
    <col min="7440" max="7684" width="9.140625" style="3"/>
    <col min="7685" max="7686" width="14" style="3" bestFit="1" customWidth="1"/>
    <col min="7687" max="7687" width="14.28515625" style="3" bestFit="1" customWidth="1"/>
    <col min="7688" max="7688" width="12.7109375" style="3" customWidth="1"/>
    <col min="7689" max="7689" width="12.42578125" style="3" customWidth="1"/>
    <col min="7690" max="7690" width="13" style="3" customWidth="1"/>
    <col min="7691" max="7691" width="12.85546875" style="3" customWidth="1"/>
    <col min="7692" max="7692" width="13" style="3" customWidth="1"/>
    <col min="7693" max="7693" width="9.140625" style="3"/>
    <col min="7694" max="7694" width="19" style="3" bestFit="1" customWidth="1"/>
    <col min="7695" max="7695" width="25" style="3" bestFit="1" customWidth="1"/>
    <col min="7696" max="7940" width="9.140625" style="3"/>
    <col min="7941" max="7942" width="14" style="3" bestFit="1" customWidth="1"/>
    <col min="7943" max="7943" width="14.28515625" style="3" bestFit="1" customWidth="1"/>
    <col min="7944" max="7944" width="12.7109375" style="3" customWidth="1"/>
    <col min="7945" max="7945" width="12.42578125" style="3" customWidth="1"/>
    <col min="7946" max="7946" width="13" style="3" customWidth="1"/>
    <col min="7947" max="7947" width="12.85546875" style="3" customWidth="1"/>
    <col min="7948" max="7948" width="13" style="3" customWidth="1"/>
    <col min="7949" max="7949" width="9.140625" style="3"/>
    <col min="7950" max="7950" width="19" style="3" bestFit="1" customWidth="1"/>
    <col min="7951" max="7951" width="25" style="3" bestFit="1" customWidth="1"/>
    <col min="7952" max="8196" width="9.140625" style="3"/>
    <col min="8197" max="8198" width="14" style="3" bestFit="1" customWidth="1"/>
    <col min="8199" max="8199" width="14.28515625" style="3" bestFit="1" customWidth="1"/>
    <col min="8200" max="8200" width="12.7109375" style="3" customWidth="1"/>
    <col min="8201" max="8201" width="12.42578125" style="3" customWidth="1"/>
    <col min="8202" max="8202" width="13" style="3" customWidth="1"/>
    <col min="8203" max="8203" width="12.85546875" style="3" customWidth="1"/>
    <col min="8204" max="8204" width="13" style="3" customWidth="1"/>
    <col min="8205" max="8205" width="9.140625" style="3"/>
    <col min="8206" max="8206" width="19" style="3" bestFit="1" customWidth="1"/>
    <col min="8207" max="8207" width="25" style="3" bestFit="1" customWidth="1"/>
    <col min="8208" max="8452" width="9.140625" style="3"/>
    <col min="8453" max="8454" width="14" style="3" bestFit="1" customWidth="1"/>
    <col min="8455" max="8455" width="14.28515625" style="3" bestFit="1" customWidth="1"/>
    <col min="8456" max="8456" width="12.7109375" style="3" customWidth="1"/>
    <col min="8457" max="8457" width="12.42578125" style="3" customWidth="1"/>
    <col min="8458" max="8458" width="13" style="3" customWidth="1"/>
    <col min="8459" max="8459" width="12.85546875" style="3" customWidth="1"/>
    <col min="8460" max="8460" width="13" style="3" customWidth="1"/>
    <col min="8461" max="8461" width="9.140625" style="3"/>
    <col min="8462" max="8462" width="19" style="3" bestFit="1" customWidth="1"/>
    <col min="8463" max="8463" width="25" style="3" bestFit="1" customWidth="1"/>
    <col min="8464" max="8708" width="9.140625" style="3"/>
    <col min="8709" max="8710" width="14" style="3" bestFit="1" customWidth="1"/>
    <col min="8711" max="8711" width="14.28515625" style="3" bestFit="1" customWidth="1"/>
    <col min="8712" max="8712" width="12.7109375" style="3" customWidth="1"/>
    <col min="8713" max="8713" width="12.42578125" style="3" customWidth="1"/>
    <col min="8714" max="8714" width="13" style="3" customWidth="1"/>
    <col min="8715" max="8715" width="12.85546875" style="3" customWidth="1"/>
    <col min="8716" max="8716" width="13" style="3" customWidth="1"/>
    <col min="8717" max="8717" width="9.140625" style="3"/>
    <col min="8718" max="8718" width="19" style="3" bestFit="1" customWidth="1"/>
    <col min="8719" max="8719" width="25" style="3" bestFit="1" customWidth="1"/>
    <col min="8720" max="8964" width="9.140625" style="3"/>
    <col min="8965" max="8966" width="14" style="3" bestFit="1" customWidth="1"/>
    <col min="8967" max="8967" width="14.28515625" style="3" bestFit="1" customWidth="1"/>
    <col min="8968" max="8968" width="12.7109375" style="3" customWidth="1"/>
    <col min="8969" max="8969" width="12.42578125" style="3" customWidth="1"/>
    <col min="8970" max="8970" width="13" style="3" customWidth="1"/>
    <col min="8971" max="8971" width="12.85546875" style="3" customWidth="1"/>
    <col min="8972" max="8972" width="13" style="3" customWidth="1"/>
    <col min="8973" max="8973" width="9.140625" style="3"/>
    <col min="8974" max="8974" width="19" style="3" bestFit="1" customWidth="1"/>
    <col min="8975" max="8975" width="25" style="3" bestFit="1" customWidth="1"/>
    <col min="8976" max="9220" width="9.140625" style="3"/>
    <col min="9221" max="9222" width="14" style="3" bestFit="1" customWidth="1"/>
    <col min="9223" max="9223" width="14.28515625" style="3" bestFit="1" customWidth="1"/>
    <col min="9224" max="9224" width="12.7109375" style="3" customWidth="1"/>
    <col min="9225" max="9225" width="12.42578125" style="3" customWidth="1"/>
    <col min="9226" max="9226" width="13" style="3" customWidth="1"/>
    <col min="9227" max="9227" width="12.85546875" style="3" customWidth="1"/>
    <col min="9228" max="9228" width="13" style="3" customWidth="1"/>
    <col min="9229" max="9229" width="9.140625" style="3"/>
    <col min="9230" max="9230" width="19" style="3" bestFit="1" customWidth="1"/>
    <col min="9231" max="9231" width="25" style="3" bestFit="1" customWidth="1"/>
    <col min="9232" max="9476" width="9.140625" style="3"/>
    <col min="9477" max="9478" width="14" style="3" bestFit="1" customWidth="1"/>
    <col min="9479" max="9479" width="14.28515625" style="3" bestFit="1" customWidth="1"/>
    <col min="9480" max="9480" width="12.7109375" style="3" customWidth="1"/>
    <col min="9481" max="9481" width="12.42578125" style="3" customWidth="1"/>
    <col min="9482" max="9482" width="13" style="3" customWidth="1"/>
    <col min="9483" max="9483" width="12.85546875" style="3" customWidth="1"/>
    <col min="9484" max="9484" width="13" style="3" customWidth="1"/>
    <col min="9485" max="9485" width="9.140625" style="3"/>
    <col min="9486" max="9486" width="19" style="3" bestFit="1" customWidth="1"/>
    <col min="9487" max="9487" width="25" style="3" bestFit="1" customWidth="1"/>
    <col min="9488" max="9732" width="9.140625" style="3"/>
    <col min="9733" max="9734" width="14" style="3" bestFit="1" customWidth="1"/>
    <col min="9735" max="9735" width="14.28515625" style="3" bestFit="1" customWidth="1"/>
    <col min="9736" max="9736" width="12.7109375" style="3" customWidth="1"/>
    <col min="9737" max="9737" width="12.42578125" style="3" customWidth="1"/>
    <col min="9738" max="9738" width="13" style="3" customWidth="1"/>
    <col min="9739" max="9739" width="12.85546875" style="3" customWidth="1"/>
    <col min="9740" max="9740" width="13" style="3" customWidth="1"/>
    <col min="9741" max="9741" width="9.140625" style="3"/>
    <col min="9742" max="9742" width="19" style="3" bestFit="1" customWidth="1"/>
    <col min="9743" max="9743" width="25" style="3" bestFit="1" customWidth="1"/>
    <col min="9744" max="9988" width="9.140625" style="3"/>
    <col min="9989" max="9990" width="14" style="3" bestFit="1" customWidth="1"/>
    <col min="9991" max="9991" width="14.28515625" style="3" bestFit="1" customWidth="1"/>
    <col min="9992" max="9992" width="12.7109375" style="3" customWidth="1"/>
    <col min="9993" max="9993" width="12.42578125" style="3" customWidth="1"/>
    <col min="9994" max="9994" width="13" style="3" customWidth="1"/>
    <col min="9995" max="9995" width="12.85546875" style="3" customWidth="1"/>
    <col min="9996" max="9996" width="13" style="3" customWidth="1"/>
    <col min="9997" max="9997" width="9.140625" style="3"/>
    <col min="9998" max="9998" width="19" style="3" bestFit="1" customWidth="1"/>
    <col min="9999" max="9999" width="25" style="3" bestFit="1" customWidth="1"/>
    <col min="10000" max="10244" width="9.140625" style="3"/>
    <col min="10245" max="10246" width="14" style="3" bestFit="1" customWidth="1"/>
    <col min="10247" max="10247" width="14.28515625" style="3" bestFit="1" customWidth="1"/>
    <col min="10248" max="10248" width="12.7109375" style="3" customWidth="1"/>
    <col min="10249" max="10249" width="12.42578125" style="3" customWidth="1"/>
    <col min="10250" max="10250" width="13" style="3" customWidth="1"/>
    <col min="10251" max="10251" width="12.85546875" style="3" customWidth="1"/>
    <col min="10252" max="10252" width="13" style="3" customWidth="1"/>
    <col min="10253" max="10253" width="9.140625" style="3"/>
    <col min="10254" max="10254" width="19" style="3" bestFit="1" customWidth="1"/>
    <col min="10255" max="10255" width="25" style="3" bestFit="1" customWidth="1"/>
    <col min="10256" max="10500" width="9.140625" style="3"/>
    <col min="10501" max="10502" width="14" style="3" bestFit="1" customWidth="1"/>
    <col min="10503" max="10503" width="14.28515625" style="3" bestFit="1" customWidth="1"/>
    <col min="10504" max="10504" width="12.7109375" style="3" customWidth="1"/>
    <col min="10505" max="10505" width="12.42578125" style="3" customWidth="1"/>
    <col min="10506" max="10506" width="13" style="3" customWidth="1"/>
    <col min="10507" max="10507" width="12.85546875" style="3" customWidth="1"/>
    <col min="10508" max="10508" width="13" style="3" customWidth="1"/>
    <col min="10509" max="10509" width="9.140625" style="3"/>
    <col min="10510" max="10510" width="19" style="3" bestFit="1" customWidth="1"/>
    <col min="10511" max="10511" width="25" style="3" bestFit="1" customWidth="1"/>
    <col min="10512" max="10756" width="9.140625" style="3"/>
    <col min="10757" max="10758" width="14" style="3" bestFit="1" customWidth="1"/>
    <col min="10759" max="10759" width="14.28515625" style="3" bestFit="1" customWidth="1"/>
    <col min="10760" max="10760" width="12.7109375" style="3" customWidth="1"/>
    <col min="10761" max="10761" width="12.42578125" style="3" customWidth="1"/>
    <col min="10762" max="10762" width="13" style="3" customWidth="1"/>
    <col min="10763" max="10763" width="12.85546875" style="3" customWidth="1"/>
    <col min="10764" max="10764" width="13" style="3" customWidth="1"/>
    <col min="10765" max="10765" width="9.140625" style="3"/>
    <col min="10766" max="10766" width="19" style="3" bestFit="1" customWidth="1"/>
    <col min="10767" max="10767" width="25" style="3" bestFit="1" customWidth="1"/>
    <col min="10768" max="11012" width="9.140625" style="3"/>
    <col min="11013" max="11014" width="14" style="3" bestFit="1" customWidth="1"/>
    <col min="11015" max="11015" width="14.28515625" style="3" bestFit="1" customWidth="1"/>
    <col min="11016" max="11016" width="12.7109375" style="3" customWidth="1"/>
    <col min="11017" max="11017" width="12.42578125" style="3" customWidth="1"/>
    <col min="11018" max="11018" width="13" style="3" customWidth="1"/>
    <col min="11019" max="11019" width="12.85546875" style="3" customWidth="1"/>
    <col min="11020" max="11020" width="13" style="3" customWidth="1"/>
    <col min="11021" max="11021" width="9.140625" style="3"/>
    <col min="11022" max="11022" width="19" style="3" bestFit="1" customWidth="1"/>
    <col min="11023" max="11023" width="25" style="3" bestFit="1" customWidth="1"/>
    <col min="11024" max="11268" width="9.140625" style="3"/>
    <col min="11269" max="11270" width="14" style="3" bestFit="1" customWidth="1"/>
    <col min="11271" max="11271" width="14.28515625" style="3" bestFit="1" customWidth="1"/>
    <col min="11272" max="11272" width="12.7109375" style="3" customWidth="1"/>
    <col min="11273" max="11273" width="12.42578125" style="3" customWidth="1"/>
    <col min="11274" max="11274" width="13" style="3" customWidth="1"/>
    <col min="11275" max="11275" width="12.85546875" style="3" customWidth="1"/>
    <col min="11276" max="11276" width="13" style="3" customWidth="1"/>
    <col min="11277" max="11277" width="9.140625" style="3"/>
    <col min="11278" max="11278" width="19" style="3" bestFit="1" customWidth="1"/>
    <col min="11279" max="11279" width="25" style="3" bestFit="1" customWidth="1"/>
    <col min="11280" max="11524" width="9.140625" style="3"/>
    <col min="11525" max="11526" width="14" style="3" bestFit="1" customWidth="1"/>
    <col min="11527" max="11527" width="14.28515625" style="3" bestFit="1" customWidth="1"/>
    <col min="11528" max="11528" width="12.7109375" style="3" customWidth="1"/>
    <col min="11529" max="11529" width="12.42578125" style="3" customWidth="1"/>
    <col min="11530" max="11530" width="13" style="3" customWidth="1"/>
    <col min="11531" max="11531" width="12.85546875" style="3" customWidth="1"/>
    <col min="11532" max="11532" width="13" style="3" customWidth="1"/>
    <col min="11533" max="11533" width="9.140625" style="3"/>
    <col min="11534" max="11534" width="19" style="3" bestFit="1" customWidth="1"/>
    <col min="11535" max="11535" width="25" style="3" bestFit="1" customWidth="1"/>
    <col min="11536" max="11780" width="9.140625" style="3"/>
    <col min="11781" max="11782" width="14" style="3" bestFit="1" customWidth="1"/>
    <col min="11783" max="11783" width="14.28515625" style="3" bestFit="1" customWidth="1"/>
    <col min="11784" max="11784" width="12.7109375" style="3" customWidth="1"/>
    <col min="11785" max="11785" width="12.42578125" style="3" customWidth="1"/>
    <col min="11786" max="11786" width="13" style="3" customWidth="1"/>
    <col min="11787" max="11787" width="12.85546875" style="3" customWidth="1"/>
    <col min="11788" max="11788" width="13" style="3" customWidth="1"/>
    <col min="11789" max="11789" width="9.140625" style="3"/>
    <col min="11790" max="11790" width="19" style="3" bestFit="1" customWidth="1"/>
    <col min="11791" max="11791" width="25" style="3" bestFit="1" customWidth="1"/>
    <col min="11792" max="12036" width="9.140625" style="3"/>
    <col min="12037" max="12038" width="14" style="3" bestFit="1" customWidth="1"/>
    <col min="12039" max="12039" width="14.28515625" style="3" bestFit="1" customWidth="1"/>
    <col min="12040" max="12040" width="12.7109375" style="3" customWidth="1"/>
    <col min="12041" max="12041" width="12.42578125" style="3" customWidth="1"/>
    <col min="12042" max="12042" width="13" style="3" customWidth="1"/>
    <col min="12043" max="12043" width="12.85546875" style="3" customWidth="1"/>
    <col min="12044" max="12044" width="13" style="3" customWidth="1"/>
    <col min="12045" max="12045" width="9.140625" style="3"/>
    <col min="12046" max="12046" width="19" style="3" bestFit="1" customWidth="1"/>
    <col min="12047" max="12047" width="25" style="3" bestFit="1" customWidth="1"/>
    <col min="12048" max="12292" width="9.140625" style="3"/>
    <col min="12293" max="12294" width="14" style="3" bestFit="1" customWidth="1"/>
    <col min="12295" max="12295" width="14.28515625" style="3" bestFit="1" customWidth="1"/>
    <col min="12296" max="12296" width="12.7109375" style="3" customWidth="1"/>
    <col min="12297" max="12297" width="12.42578125" style="3" customWidth="1"/>
    <col min="12298" max="12298" width="13" style="3" customWidth="1"/>
    <col min="12299" max="12299" width="12.85546875" style="3" customWidth="1"/>
    <col min="12300" max="12300" width="13" style="3" customWidth="1"/>
    <col min="12301" max="12301" width="9.140625" style="3"/>
    <col min="12302" max="12302" width="19" style="3" bestFit="1" customWidth="1"/>
    <col min="12303" max="12303" width="25" style="3" bestFit="1" customWidth="1"/>
    <col min="12304" max="12548" width="9.140625" style="3"/>
    <col min="12549" max="12550" width="14" style="3" bestFit="1" customWidth="1"/>
    <col min="12551" max="12551" width="14.28515625" style="3" bestFit="1" customWidth="1"/>
    <col min="12552" max="12552" width="12.7109375" style="3" customWidth="1"/>
    <col min="12553" max="12553" width="12.42578125" style="3" customWidth="1"/>
    <col min="12554" max="12554" width="13" style="3" customWidth="1"/>
    <col min="12555" max="12555" width="12.85546875" style="3" customWidth="1"/>
    <col min="12556" max="12556" width="13" style="3" customWidth="1"/>
    <col min="12557" max="12557" width="9.140625" style="3"/>
    <col min="12558" max="12558" width="19" style="3" bestFit="1" customWidth="1"/>
    <col min="12559" max="12559" width="25" style="3" bestFit="1" customWidth="1"/>
    <col min="12560" max="12804" width="9.140625" style="3"/>
    <col min="12805" max="12806" width="14" style="3" bestFit="1" customWidth="1"/>
    <col min="12807" max="12807" width="14.28515625" style="3" bestFit="1" customWidth="1"/>
    <col min="12808" max="12808" width="12.7109375" style="3" customWidth="1"/>
    <col min="12809" max="12809" width="12.42578125" style="3" customWidth="1"/>
    <col min="12810" max="12810" width="13" style="3" customWidth="1"/>
    <col min="12811" max="12811" width="12.85546875" style="3" customWidth="1"/>
    <col min="12812" max="12812" width="13" style="3" customWidth="1"/>
    <col min="12813" max="12813" width="9.140625" style="3"/>
    <col min="12814" max="12814" width="19" style="3" bestFit="1" customWidth="1"/>
    <col min="12815" max="12815" width="25" style="3" bestFit="1" customWidth="1"/>
    <col min="12816" max="13060" width="9.140625" style="3"/>
    <col min="13061" max="13062" width="14" style="3" bestFit="1" customWidth="1"/>
    <col min="13063" max="13063" width="14.28515625" style="3" bestFit="1" customWidth="1"/>
    <col min="13064" max="13064" width="12.7109375" style="3" customWidth="1"/>
    <col min="13065" max="13065" width="12.42578125" style="3" customWidth="1"/>
    <col min="13066" max="13066" width="13" style="3" customWidth="1"/>
    <col min="13067" max="13067" width="12.85546875" style="3" customWidth="1"/>
    <col min="13068" max="13068" width="13" style="3" customWidth="1"/>
    <col min="13069" max="13069" width="9.140625" style="3"/>
    <col min="13070" max="13070" width="19" style="3" bestFit="1" customWidth="1"/>
    <col min="13071" max="13071" width="25" style="3" bestFit="1" customWidth="1"/>
    <col min="13072" max="13316" width="9.140625" style="3"/>
    <col min="13317" max="13318" width="14" style="3" bestFit="1" customWidth="1"/>
    <col min="13319" max="13319" width="14.28515625" style="3" bestFit="1" customWidth="1"/>
    <col min="13320" max="13320" width="12.7109375" style="3" customWidth="1"/>
    <col min="13321" max="13321" width="12.42578125" style="3" customWidth="1"/>
    <col min="13322" max="13322" width="13" style="3" customWidth="1"/>
    <col min="13323" max="13323" width="12.85546875" style="3" customWidth="1"/>
    <col min="13324" max="13324" width="13" style="3" customWidth="1"/>
    <col min="13325" max="13325" width="9.140625" style="3"/>
    <col min="13326" max="13326" width="19" style="3" bestFit="1" customWidth="1"/>
    <col min="13327" max="13327" width="25" style="3" bestFit="1" customWidth="1"/>
    <col min="13328" max="13572" width="9.140625" style="3"/>
    <col min="13573" max="13574" width="14" style="3" bestFit="1" customWidth="1"/>
    <col min="13575" max="13575" width="14.28515625" style="3" bestFit="1" customWidth="1"/>
    <col min="13576" max="13576" width="12.7109375" style="3" customWidth="1"/>
    <col min="13577" max="13577" width="12.42578125" style="3" customWidth="1"/>
    <col min="13578" max="13578" width="13" style="3" customWidth="1"/>
    <col min="13579" max="13579" width="12.85546875" style="3" customWidth="1"/>
    <col min="13580" max="13580" width="13" style="3" customWidth="1"/>
    <col min="13581" max="13581" width="9.140625" style="3"/>
    <col min="13582" max="13582" width="19" style="3" bestFit="1" customWidth="1"/>
    <col min="13583" max="13583" width="25" style="3" bestFit="1" customWidth="1"/>
    <col min="13584" max="13828" width="9.140625" style="3"/>
    <col min="13829" max="13830" width="14" style="3" bestFit="1" customWidth="1"/>
    <col min="13831" max="13831" width="14.28515625" style="3" bestFit="1" customWidth="1"/>
    <col min="13832" max="13832" width="12.7109375" style="3" customWidth="1"/>
    <col min="13833" max="13833" width="12.42578125" style="3" customWidth="1"/>
    <col min="13834" max="13834" width="13" style="3" customWidth="1"/>
    <col min="13835" max="13835" width="12.85546875" style="3" customWidth="1"/>
    <col min="13836" max="13836" width="13" style="3" customWidth="1"/>
    <col min="13837" max="13837" width="9.140625" style="3"/>
    <col min="13838" max="13838" width="19" style="3" bestFit="1" customWidth="1"/>
    <col min="13839" max="13839" width="25" style="3" bestFit="1" customWidth="1"/>
    <col min="13840" max="14084" width="9.140625" style="3"/>
    <col min="14085" max="14086" width="14" style="3" bestFit="1" customWidth="1"/>
    <col min="14087" max="14087" width="14.28515625" style="3" bestFit="1" customWidth="1"/>
    <col min="14088" max="14088" width="12.7109375" style="3" customWidth="1"/>
    <col min="14089" max="14089" width="12.42578125" style="3" customWidth="1"/>
    <col min="14090" max="14090" width="13" style="3" customWidth="1"/>
    <col min="14091" max="14091" width="12.85546875" style="3" customWidth="1"/>
    <col min="14092" max="14092" width="13" style="3" customWidth="1"/>
    <col min="14093" max="14093" width="9.140625" style="3"/>
    <col min="14094" max="14094" width="19" style="3" bestFit="1" customWidth="1"/>
    <col min="14095" max="14095" width="25" style="3" bestFit="1" customWidth="1"/>
    <col min="14096" max="14340" width="9.140625" style="3"/>
    <col min="14341" max="14342" width="14" style="3" bestFit="1" customWidth="1"/>
    <col min="14343" max="14343" width="14.28515625" style="3" bestFit="1" customWidth="1"/>
    <col min="14344" max="14344" width="12.7109375" style="3" customWidth="1"/>
    <col min="14345" max="14345" width="12.42578125" style="3" customWidth="1"/>
    <col min="14346" max="14346" width="13" style="3" customWidth="1"/>
    <col min="14347" max="14347" width="12.85546875" style="3" customWidth="1"/>
    <col min="14348" max="14348" width="13" style="3" customWidth="1"/>
    <col min="14349" max="14349" width="9.140625" style="3"/>
    <col min="14350" max="14350" width="19" style="3" bestFit="1" customWidth="1"/>
    <col min="14351" max="14351" width="25" style="3" bestFit="1" customWidth="1"/>
    <col min="14352" max="14596" width="9.140625" style="3"/>
    <col min="14597" max="14598" width="14" style="3" bestFit="1" customWidth="1"/>
    <col min="14599" max="14599" width="14.28515625" style="3" bestFit="1" customWidth="1"/>
    <col min="14600" max="14600" width="12.7109375" style="3" customWidth="1"/>
    <col min="14601" max="14601" width="12.42578125" style="3" customWidth="1"/>
    <col min="14602" max="14602" width="13" style="3" customWidth="1"/>
    <col min="14603" max="14603" width="12.85546875" style="3" customWidth="1"/>
    <col min="14604" max="14604" width="13" style="3" customWidth="1"/>
    <col min="14605" max="14605" width="9.140625" style="3"/>
    <col min="14606" max="14606" width="19" style="3" bestFit="1" customWidth="1"/>
    <col min="14607" max="14607" width="25" style="3" bestFit="1" customWidth="1"/>
    <col min="14608" max="14852" width="9.140625" style="3"/>
    <col min="14853" max="14854" width="14" style="3" bestFit="1" customWidth="1"/>
    <col min="14855" max="14855" width="14.28515625" style="3" bestFit="1" customWidth="1"/>
    <col min="14856" max="14856" width="12.7109375" style="3" customWidth="1"/>
    <col min="14857" max="14857" width="12.42578125" style="3" customWidth="1"/>
    <col min="14858" max="14858" width="13" style="3" customWidth="1"/>
    <col min="14859" max="14859" width="12.85546875" style="3" customWidth="1"/>
    <col min="14860" max="14860" width="13" style="3" customWidth="1"/>
    <col min="14861" max="14861" width="9.140625" style="3"/>
    <col min="14862" max="14862" width="19" style="3" bestFit="1" customWidth="1"/>
    <col min="14863" max="14863" width="25" style="3" bestFit="1" customWidth="1"/>
    <col min="14864" max="15108" width="9.140625" style="3"/>
    <col min="15109" max="15110" width="14" style="3" bestFit="1" customWidth="1"/>
    <col min="15111" max="15111" width="14.28515625" style="3" bestFit="1" customWidth="1"/>
    <col min="15112" max="15112" width="12.7109375" style="3" customWidth="1"/>
    <col min="15113" max="15113" width="12.42578125" style="3" customWidth="1"/>
    <col min="15114" max="15114" width="13" style="3" customWidth="1"/>
    <col min="15115" max="15115" width="12.85546875" style="3" customWidth="1"/>
    <col min="15116" max="15116" width="13" style="3" customWidth="1"/>
    <col min="15117" max="15117" width="9.140625" style="3"/>
    <col min="15118" max="15118" width="19" style="3" bestFit="1" customWidth="1"/>
    <col min="15119" max="15119" width="25" style="3" bestFit="1" customWidth="1"/>
    <col min="15120" max="15364" width="9.140625" style="3"/>
    <col min="15365" max="15366" width="14" style="3" bestFit="1" customWidth="1"/>
    <col min="15367" max="15367" width="14.28515625" style="3" bestFit="1" customWidth="1"/>
    <col min="15368" max="15368" width="12.7109375" style="3" customWidth="1"/>
    <col min="15369" max="15369" width="12.42578125" style="3" customWidth="1"/>
    <col min="15370" max="15370" width="13" style="3" customWidth="1"/>
    <col min="15371" max="15371" width="12.85546875" style="3" customWidth="1"/>
    <col min="15372" max="15372" width="13" style="3" customWidth="1"/>
    <col min="15373" max="15373" width="9.140625" style="3"/>
    <col min="15374" max="15374" width="19" style="3" bestFit="1" customWidth="1"/>
    <col min="15375" max="15375" width="25" style="3" bestFit="1" customWidth="1"/>
    <col min="15376" max="15620" width="9.140625" style="3"/>
    <col min="15621" max="15622" width="14" style="3" bestFit="1" customWidth="1"/>
    <col min="15623" max="15623" width="14.28515625" style="3" bestFit="1" customWidth="1"/>
    <col min="15624" max="15624" width="12.7109375" style="3" customWidth="1"/>
    <col min="15625" max="15625" width="12.42578125" style="3" customWidth="1"/>
    <col min="15626" max="15626" width="13" style="3" customWidth="1"/>
    <col min="15627" max="15627" width="12.85546875" style="3" customWidth="1"/>
    <col min="15628" max="15628" width="13" style="3" customWidth="1"/>
    <col min="15629" max="15629" width="9.140625" style="3"/>
    <col min="15630" max="15630" width="19" style="3" bestFit="1" customWidth="1"/>
    <col min="15631" max="15631" width="25" style="3" bestFit="1" customWidth="1"/>
    <col min="15632" max="15876" width="9.140625" style="3"/>
    <col min="15877" max="15878" width="14" style="3" bestFit="1" customWidth="1"/>
    <col min="15879" max="15879" width="14.28515625" style="3" bestFit="1" customWidth="1"/>
    <col min="15880" max="15880" width="12.7109375" style="3" customWidth="1"/>
    <col min="15881" max="15881" width="12.42578125" style="3" customWidth="1"/>
    <col min="15882" max="15882" width="13" style="3" customWidth="1"/>
    <col min="15883" max="15883" width="12.85546875" style="3" customWidth="1"/>
    <col min="15884" max="15884" width="13" style="3" customWidth="1"/>
    <col min="15885" max="15885" width="9.140625" style="3"/>
    <col min="15886" max="15886" width="19" style="3" bestFit="1" customWidth="1"/>
    <col min="15887" max="15887" width="25" style="3" bestFit="1" customWidth="1"/>
    <col min="15888" max="16132" width="9.140625" style="3"/>
    <col min="16133" max="16134" width="14" style="3" bestFit="1" customWidth="1"/>
    <col min="16135" max="16135" width="14.28515625" style="3" bestFit="1" customWidth="1"/>
    <col min="16136" max="16136" width="12.7109375" style="3" customWidth="1"/>
    <col min="16137" max="16137" width="12.42578125" style="3" customWidth="1"/>
    <col min="16138" max="16138" width="13" style="3" customWidth="1"/>
    <col min="16139" max="16139" width="12.85546875" style="3" customWidth="1"/>
    <col min="16140" max="16140" width="13" style="3" customWidth="1"/>
    <col min="16141" max="16141" width="9.140625" style="3"/>
    <col min="16142" max="16142" width="19" style="3" bestFit="1" customWidth="1"/>
    <col min="16143" max="16143" width="25" style="3" bestFit="1" customWidth="1"/>
    <col min="16144" max="16384" width="9.140625" style="3"/>
  </cols>
  <sheetData>
    <row r="1" spans="1:15" ht="21.75" customHeight="1" x14ac:dyDescent="0.2">
      <c r="A1" s="491"/>
      <c r="B1" s="492"/>
      <c r="C1" s="492"/>
      <c r="D1" s="492"/>
      <c r="E1" s="492"/>
      <c r="F1" s="492"/>
      <c r="G1" s="492"/>
      <c r="H1" s="492"/>
      <c r="I1" s="492"/>
      <c r="J1" s="492"/>
      <c r="K1" s="22" t="s">
        <v>107</v>
      </c>
      <c r="L1" s="23">
        <v>2026</v>
      </c>
    </row>
    <row r="2" spans="1:15" ht="24.75" customHeight="1" x14ac:dyDescent="0.2">
      <c r="A2" s="493" t="s">
        <v>151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5"/>
    </row>
    <row r="3" spans="1:15" x14ac:dyDescent="0.2">
      <c r="A3" s="496" t="s">
        <v>152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8"/>
    </row>
    <row r="4" spans="1:15" ht="16.5" customHeight="1" x14ac:dyDescent="0.2">
      <c r="A4" s="499" t="s">
        <v>153</v>
      </c>
      <c r="B4" s="500"/>
      <c r="C4" s="500"/>
      <c r="D4" s="500"/>
      <c r="E4" s="430">
        <f>$L$1-3</f>
        <v>2023</v>
      </c>
      <c r="F4" s="430"/>
      <c r="G4" s="430">
        <f>$L$1-2</f>
        <v>2024</v>
      </c>
      <c r="H4" s="430"/>
      <c r="I4" s="430">
        <f>$L$1-1</f>
        <v>2025</v>
      </c>
      <c r="J4" s="430"/>
      <c r="K4" s="430">
        <f>$L$1</f>
        <v>2026</v>
      </c>
      <c r="L4" s="431"/>
      <c r="N4" s="128"/>
    </row>
    <row r="5" spans="1:15" ht="18" customHeight="1" x14ac:dyDescent="0.2">
      <c r="A5" s="501"/>
      <c r="B5" s="502"/>
      <c r="C5" s="500"/>
      <c r="D5" s="500"/>
      <c r="E5" s="24" t="s">
        <v>154</v>
      </c>
      <c r="F5" s="25" t="s">
        <v>155</v>
      </c>
      <c r="G5" s="24" t="s">
        <v>154</v>
      </c>
      <c r="H5" s="25" t="s">
        <v>155</v>
      </c>
      <c r="I5" s="24" t="s">
        <v>154</v>
      </c>
      <c r="J5" s="25" t="s">
        <v>155</v>
      </c>
      <c r="K5" s="26" t="s">
        <v>289</v>
      </c>
      <c r="L5" s="27" t="s">
        <v>155</v>
      </c>
    </row>
    <row r="6" spans="1:15" ht="24.75" customHeight="1" x14ac:dyDescent="0.2">
      <c r="A6" s="472" t="s">
        <v>156</v>
      </c>
      <c r="B6" s="473"/>
      <c r="C6" s="473"/>
      <c r="D6" s="473"/>
      <c r="E6" s="28">
        <v>404755.24</v>
      </c>
      <c r="F6" s="125"/>
      <c r="G6" s="119">
        <v>164107.74</v>
      </c>
      <c r="H6" s="29"/>
      <c r="I6" s="119">
        <v>324877.5</v>
      </c>
      <c r="J6" s="29"/>
      <c r="K6" s="119">
        <v>5911.25</v>
      </c>
      <c r="L6" s="29"/>
    </row>
    <row r="7" spans="1:15" ht="24.75" customHeight="1" x14ac:dyDescent="0.2">
      <c r="A7" s="472" t="s">
        <v>157</v>
      </c>
      <c r="B7" s="473"/>
      <c r="C7" s="473"/>
      <c r="D7" s="473"/>
      <c r="E7" s="28">
        <v>376320.09</v>
      </c>
      <c r="F7" s="125"/>
      <c r="G7" s="119">
        <v>495616.4</v>
      </c>
      <c r="H7" s="29"/>
      <c r="I7" s="119">
        <f>27301.35+883064.04</f>
        <v>910365.39</v>
      </c>
      <c r="J7" s="29"/>
      <c r="K7" s="119">
        <v>9137.7999999999993</v>
      </c>
      <c r="L7" s="29"/>
    </row>
    <row r="8" spans="1:15" ht="24.75" customHeight="1" x14ac:dyDescent="0.2">
      <c r="A8" s="472" t="s">
        <v>158</v>
      </c>
      <c r="B8" s="473"/>
      <c r="C8" s="473"/>
      <c r="D8" s="473"/>
      <c r="E8" s="28">
        <v>1752555.81</v>
      </c>
      <c r="F8" s="30">
        <v>1679054.87</v>
      </c>
      <c r="G8" s="119">
        <v>1870804.05</v>
      </c>
      <c r="H8" s="31">
        <v>1821125.56</v>
      </c>
      <c r="I8" s="119">
        <v>1789771.31</v>
      </c>
      <c r="J8" s="31">
        <v>1790352.65</v>
      </c>
      <c r="K8" s="119">
        <v>1794748</v>
      </c>
      <c r="L8" s="31"/>
      <c r="O8" s="120"/>
    </row>
    <row r="9" spans="1:15" ht="24.75" customHeight="1" x14ac:dyDescent="0.2">
      <c r="A9" s="472" t="s">
        <v>159</v>
      </c>
      <c r="B9" s="473"/>
      <c r="C9" s="473"/>
      <c r="D9" s="473"/>
      <c r="E9" s="28">
        <v>157366.43</v>
      </c>
      <c r="F9" s="30">
        <v>160770.54</v>
      </c>
      <c r="G9" s="119">
        <v>216021.81</v>
      </c>
      <c r="H9" s="31">
        <v>101351.24</v>
      </c>
      <c r="I9" s="119">
        <v>433987.2</v>
      </c>
      <c r="J9" s="31">
        <v>328153.51</v>
      </c>
      <c r="K9" s="119">
        <v>301845</v>
      </c>
      <c r="L9" s="31"/>
      <c r="N9" s="32"/>
      <c r="O9" s="120"/>
    </row>
    <row r="10" spans="1:15" ht="24.75" customHeight="1" x14ac:dyDescent="0.2">
      <c r="A10" s="472" t="s">
        <v>160</v>
      </c>
      <c r="B10" s="473"/>
      <c r="C10" s="473"/>
      <c r="D10" s="473"/>
      <c r="E10" s="28">
        <v>166223.79999999999</v>
      </c>
      <c r="F10" s="30">
        <v>163766.43</v>
      </c>
      <c r="G10" s="119">
        <v>188361.63</v>
      </c>
      <c r="H10" s="31">
        <v>185200.62</v>
      </c>
      <c r="I10" s="119">
        <v>272840.43</v>
      </c>
      <c r="J10" s="31">
        <v>277890.75</v>
      </c>
      <c r="K10" s="119">
        <v>195750</v>
      </c>
      <c r="L10" s="31"/>
      <c r="O10" s="120"/>
    </row>
    <row r="11" spans="1:15" ht="24.75" customHeight="1" x14ac:dyDescent="0.2">
      <c r="A11" s="472" t="s">
        <v>161</v>
      </c>
      <c r="B11" s="473"/>
      <c r="C11" s="473"/>
      <c r="D11" s="473"/>
      <c r="E11" s="28">
        <v>217122.68</v>
      </c>
      <c r="F11" s="30">
        <v>135328</v>
      </c>
      <c r="G11" s="119">
        <v>235996.6</v>
      </c>
      <c r="H11" s="31">
        <v>293785.07</v>
      </c>
      <c r="I11" s="119">
        <v>921322.27</v>
      </c>
      <c r="J11" s="31">
        <v>679677.43999999994</v>
      </c>
      <c r="K11" s="119">
        <v>795430</v>
      </c>
      <c r="L11" s="31"/>
      <c r="O11" s="120"/>
    </row>
    <row r="12" spans="1:15" ht="24.75" customHeight="1" x14ac:dyDescent="0.2">
      <c r="A12" s="472" t="s">
        <v>287</v>
      </c>
      <c r="B12" s="473"/>
      <c r="C12" s="473"/>
      <c r="D12" s="473"/>
      <c r="E12" s="28"/>
      <c r="F12" s="30"/>
      <c r="G12" s="119">
        <v>540000</v>
      </c>
      <c r="H12" s="31"/>
      <c r="I12" s="119">
        <v>0</v>
      </c>
      <c r="J12" s="31">
        <v>540000</v>
      </c>
      <c r="K12" s="119"/>
      <c r="L12" s="31"/>
      <c r="O12" s="120"/>
    </row>
    <row r="13" spans="1:15" ht="24.75" customHeight="1" x14ac:dyDescent="0.2">
      <c r="A13" s="472" t="s">
        <v>288</v>
      </c>
      <c r="B13" s="473"/>
      <c r="C13" s="473"/>
      <c r="D13" s="473"/>
      <c r="E13" s="28"/>
      <c r="F13" s="30"/>
      <c r="G13" s="119">
        <v>540000</v>
      </c>
      <c r="H13" s="31">
        <v>540000</v>
      </c>
      <c r="I13" s="119">
        <v>0</v>
      </c>
      <c r="J13" s="31">
        <v>0</v>
      </c>
      <c r="K13" s="119">
        <v>0</v>
      </c>
      <c r="L13" s="31"/>
      <c r="O13" s="120"/>
    </row>
    <row r="14" spans="1:15" ht="24.75" customHeight="1" x14ac:dyDescent="0.2">
      <c r="A14" s="488" t="s">
        <v>162</v>
      </c>
      <c r="B14" s="478"/>
      <c r="C14" s="478"/>
      <c r="D14" s="478"/>
      <c r="E14" s="28">
        <v>270824.51</v>
      </c>
      <c r="F14" s="30">
        <v>272972.84999999998</v>
      </c>
      <c r="G14" s="119">
        <v>311604.46000000002</v>
      </c>
      <c r="H14" s="31">
        <v>307250.77</v>
      </c>
      <c r="I14" s="119">
        <v>370344.2</v>
      </c>
      <c r="J14" s="31">
        <v>370562.64</v>
      </c>
      <c r="K14" s="119">
        <v>598500</v>
      </c>
      <c r="L14" s="31"/>
      <c r="O14" s="120"/>
    </row>
    <row r="15" spans="1:15" ht="24.75" customHeight="1" thickBot="1" x14ac:dyDescent="0.25">
      <c r="A15" s="479" t="s">
        <v>163</v>
      </c>
      <c r="B15" s="480"/>
      <c r="C15" s="480"/>
      <c r="D15" s="480"/>
      <c r="E15" s="33">
        <v>3345168.5600000005</v>
      </c>
      <c r="F15" s="33">
        <v>2411892.69</v>
      </c>
      <c r="G15" s="33">
        <v>4562512.6900000004</v>
      </c>
      <c r="H15" s="34">
        <v>3248713.26</v>
      </c>
      <c r="I15" s="33">
        <f>SUM(I6:I14)</f>
        <v>5023508.3000000007</v>
      </c>
      <c r="J15" s="34">
        <f>SUM(J8:J14)</f>
        <v>3986636.99</v>
      </c>
      <c r="K15" s="33">
        <f>SUM(K6:K14)</f>
        <v>3701322.05</v>
      </c>
      <c r="L15" s="34">
        <f>SUM(L8:L14)</f>
        <v>0</v>
      </c>
    </row>
    <row r="16" spans="1:15" ht="14.25" customHeight="1" thickBot="1" x14ac:dyDescent="0.25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7"/>
    </row>
    <row r="17" spans="1:14" ht="15" customHeight="1" x14ac:dyDescent="0.2">
      <c r="A17" s="481" t="s">
        <v>164</v>
      </c>
      <c r="B17" s="482"/>
      <c r="C17" s="482"/>
      <c r="D17" s="482"/>
      <c r="E17" s="482"/>
      <c r="F17" s="482"/>
      <c r="G17" s="482"/>
      <c r="H17" s="482"/>
      <c r="I17" s="482"/>
      <c r="J17" s="482"/>
      <c r="K17" s="482"/>
      <c r="L17" s="483"/>
      <c r="M17" s="38"/>
    </row>
    <row r="18" spans="1:14" ht="15" customHeight="1" x14ac:dyDescent="0.2">
      <c r="A18" s="486" t="s">
        <v>153</v>
      </c>
      <c r="B18" s="487"/>
      <c r="C18" s="487"/>
      <c r="D18" s="487"/>
      <c r="E18" s="430">
        <f>$L$1-3</f>
        <v>2023</v>
      </c>
      <c r="F18" s="430"/>
      <c r="G18" s="430">
        <f>$L$1-2</f>
        <v>2024</v>
      </c>
      <c r="H18" s="430"/>
      <c r="I18" s="430">
        <f>$L$1-1</f>
        <v>2025</v>
      </c>
      <c r="J18" s="430"/>
      <c r="K18" s="430">
        <f>$L$1</f>
        <v>2026</v>
      </c>
      <c r="L18" s="431"/>
    </row>
    <row r="19" spans="1:14" ht="12.75" customHeight="1" x14ac:dyDescent="0.2">
      <c r="A19" s="489"/>
      <c r="B19" s="490"/>
      <c r="C19" s="487"/>
      <c r="D19" s="487"/>
      <c r="E19" s="24" t="s">
        <v>165</v>
      </c>
      <c r="F19" s="25" t="s">
        <v>166</v>
      </c>
      <c r="G19" s="24" t="s">
        <v>165</v>
      </c>
      <c r="H19" s="25" t="s">
        <v>166</v>
      </c>
      <c r="I19" s="24" t="s">
        <v>165</v>
      </c>
      <c r="J19" s="25" t="s">
        <v>166</v>
      </c>
      <c r="K19" s="26" t="s">
        <v>289</v>
      </c>
      <c r="L19" s="27"/>
    </row>
    <row r="20" spans="1:14" ht="24.75" customHeight="1" x14ac:dyDescent="0.2">
      <c r="A20" s="488" t="s">
        <v>167</v>
      </c>
      <c r="B20" s="478"/>
      <c r="C20" s="478"/>
      <c r="D20" s="478"/>
      <c r="E20" s="28">
        <v>2003125</v>
      </c>
      <c r="F20" s="30">
        <v>1879023.89</v>
      </c>
      <c r="G20" s="119">
        <v>2130127.9500000002</v>
      </c>
      <c r="H20" s="30">
        <v>1922036.06</v>
      </c>
      <c r="I20" s="119">
        <f>2112544.08+40183.17</f>
        <v>2152727.25</v>
      </c>
      <c r="J20" s="30">
        <v>2111945.1800000002</v>
      </c>
      <c r="K20" s="119">
        <v>2239580.25</v>
      </c>
      <c r="L20" s="30"/>
    </row>
    <row r="21" spans="1:14" ht="24.75" customHeight="1" x14ac:dyDescent="0.2">
      <c r="A21" s="488" t="s">
        <v>168</v>
      </c>
      <c r="B21" s="478"/>
      <c r="C21" s="478"/>
      <c r="D21" s="478"/>
      <c r="E21" s="28">
        <v>744569</v>
      </c>
      <c r="F21" s="30">
        <v>313493.37</v>
      </c>
      <c r="G21" s="119">
        <v>1179818.2</v>
      </c>
      <c r="H21" s="30">
        <v>298917.86</v>
      </c>
      <c r="I21" s="119">
        <f>1712280.99+262305.62</f>
        <v>1974586.6099999999</v>
      </c>
      <c r="J21" s="30">
        <v>1564041.33</v>
      </c>
      <c r="K21" s="119">
        <v>803591.8</v>
      </c>
      <c r="L21" s="30"/>
    </row>
    <row r="22" spans="1:14" ht="24.75" customHeight="1" x14ac:dyDescent="0.2">
      <c r="A22" s="488" t="s">
        <v>169</v>
      </c>
      <c r="B22" s="478"/>
      <c r="C22" s="478"/>
      <c r="D22" s="478"/>
      <c r="E22" s="28"/>
      <c r="F22" s="30"/>
      <c r="G22" s="119">
        <v>540000</v>
      </c>
      <c r="H22" s="30">
        <v>540000</v>
      </c>
      <c r="I22" s="119">
        <v>0</v>
      </c>
      <c r="J22" s="30">
        <v>0</v>
      </c>
      <c r="K22" s="119"/>
      <c r="L22" s="30"/>
    </row>
    <row r="23" spans="1:14" ht="24.75" customHeight="1" x14ac:dyDescent="0.2">
      <c r="A23" s="488" t="s">
        <v>170</v>
      </c>
      <c r="B23" s="478"/>
      <c r="C23" s="478"/>
      <c r="D23" s="478"/>
      <c r="E23" s="28">
        <v>61543</v>
      </c>
      <c r="F23" s="30">
        <v>61543</v>
      </c>
      <c r="G23" s="119">
        <v>61666.8</v>
      </c>
      <c r="H23" s="30">
        <v>61666.8</v>
      </c>
      <c r="I23" s="119">
        <v>63175.88</v>
      </c>
      <c r="J23" s="30">
        <v>63175.88</v>
      </c>
      <c r="K23" s="119">
        <v>59650</v>
      </c>
      <c r="L23" s="30"/>
    </row>
    <row r="24" spans="1:14" ht="24.75" customHeight="1" x14ac:dyDescent="0.2">
      <c r="A24" s="488" t="s">
        <v>171</v>
      </c>
      <c r="B24" s="478"/>
      <c r="C24" s="478"/>
      <c r="D24" s="478"/>
      <c r="E24" s="28"/>
      <c r="F24" s="30"/>
      <c r="G24" s="119"/>
      <c r="H24" s="30"/>
      <c r="I24" s="119"/>
      <c r="J24" s="30"/>
      <c r="K24" s="119"/>
      <c r="L24" s="30"/>
    </row>
    <row r="25" spans="1:14" ht="24.75" customHeight="1" x14ac:dyDescent="0.2">
      <c r="A25" s="488" t="s">
        <v>172</v>
      </c>
      <c r="B25" s="478"/>
      <c r="C25" s="478"/>
      <c r="D25" s="478"/>
      <c r="E25" s="28">
        <v>270824.51</v>
      </c>
      <c r="F25" s="30">
        <v>286749.15999999997</v>
      </c>
      <c r="G25" s="119">
        <v>311604.46000000002</v>
      </c>
      <c r="H25" s="30">
        <v>307964.64</v>
      </c>
      <c r="I25" s="119">
        <v>370344.2</v>
      </c>
      <c r="J25" s="30">
        <v>372373.36</v>
      </c>
      <c r="K25" s="119">
        <v>598500</v>
      </c>
      <c r="L25" s="30"/>
    </row>
    <row r="26" spans="1:14" s="39" customFormat="1" ht="24.75" customHeight="1" thickBot="1" x14ac:dyDescent="0.25">
      <c r="A26" s="479" t="s">
        <v>173</v>
      </c>
      <c r="B26" s="480"/>
      <c r="C26" s="480"/>
      <c r="D26" s="480"/>
      <c r="E26" s="33">
        <v>3080061.51</v>
      </c>
      <c r="F26" s="33">
        <v>2540809.42</v>
      </c>
      <c r="G26" s="33">
        <v>4223217.41</v>
      </c>
      <c r="H26" s="33">
        <v>3130585.36</v>
      </c>
      <c r="I26" s="33">
        <f>SUM(I20:I25)</f>
        <v>4560833.9399999995</v>
      </c>
      <c r="J26" s="34">
        <f>SUM(J20:J25)</f>
        <v>4111535.75</v>
      </c>
      <c r="K26" s="33">
        <f t="shared" ref="K26:L26" si="0">SUM(K20:K25)</f>
        <v>3701322.05</v>
      </c>
      <c r="L26" s="34">
        <f t="shared" si="0"/>
        <v>0</v>
      </c>
    </row>
    <row r="27" spans="1:14" ht="14.25" customHeight="1" thickBot="1" x14ac:dyDescent="0.2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7"/>
    </row>
    <row r="28" spans="1:14" ht="14.25" customHeight="1" x14ac:dyDescent="0.2">
      <c r="A28" s="481" t="s">
        <v>174</v>
      </c>
      <c r="B28" s="482"/>
      <c r="C28" s="482"/>
      <c r="D28" s="482"/>
      <c r="E28" s="482"/>
      <c r="F28" s="482"/>
      <c r="G28" s="482"/>
      <c r="H28" s="482"/>
      <c r="I28" s="482"/>
      <c r="J28" s="482"/>
      <c r="K28" s="482"/>
      <c r="L28" s="483"/>
    </row>
    <row r="29" spans="1:14" ht="14.25" customHeight="1" x14ac:dyDescent="0.2">
      <c r="A29" s="486" t="s">
        <v>175</v>
      </c>
      <c r="B29" s="487" t="s">
        <v>176</v>
      </c>
      <c r="C29" s="487"/>
      <c r="D29" s="487"/>
      <c r="E29" s="430">
        <f>$L$1-3</f>
        <v>2023</v>
      </c>
      <c r="F29" s="430"/>
      <c r="G29" s="430">
        <f>$L$1-2</f>
        <v>2024</v>
      </c>
      <c r="H29" s="430"/>
      <c r="I29" s="430">
        <f>$L$1-1</f>
        <v>2025</v>
      </c>
      <c r="J29" s="430"/>
      <c r="K29" s="430">
        <f>$L$1</f>
        <v>2026</v>
      </c>
      <c r="L29" s="431"/>
    </row>
    <row r="30" spans="1:14" x14ac:dyDescent="0.2">
      <c r="A30" s="486"/>
      <c r="B30" s="487"/>
      <c r="C30" s="487"/>
      <c r="D30" s="487"/>
      <c r="E30" s="25" t="s">
        <v>177</v>
      </c>
      <c r="F30" s="25" t="s">
        <v>178</v>
      </c>
      <c r="G30" s="25" t="s">
        <v>177</v>
      </c>
      <c r="H30" s="25" t="s">
        <v>178</v>
      </c>
      <c r="I30" s="25" t="s">
        <v>177</v>
      </c>
      <c r="J30" s="25" t="s">
        <v>178</v>
      </c>
      <c r="K30" s="40" t="s">
        <v>290</v>
      </c>
      <c r="L30" s="27" t="s">
        <v>178</v>
      </c>
    </row>
    <row r="31" spans="1:14" ht="14.25" customHeight="1" x14ac:dyDescent="0.2">
      <c r="A31" s="41">
        <v>1</v>
      </c>
      <c r="B31" s="478" t="s">
        <v>179</v>
      </c>
      <c r="C31" s="478"/>
      <c r="D31" s="478"/>
      <c r="E31" s="28">
        <v>709555.77</v>
      </c>
      <c r="F31" s="30">
        <v>360539.34</v>
      </c>
      <c r="G31" s="28">
        <v>671381.06</v>
      </c>
      <c r="H31" s="30">
        <v>416854.55</v>
      </c>
      <c r="I31" s="28">
        <v>732941.61</v>
      </c>
      <c r="J31" s="30">
        <v>401806.59</v>
      </c>
      <c r="K31" s="28">
        <f>266156.73+401225.25</f>
        <v>667381.98</v>
      </c>
      <c r="L31" s="30"/>
      <c r="N31" s="121"/>
    </row>
    <row r="32" spans="1:14" ht="14.25" customHeight="1" x14ac:dyDescent="0.2">
      <c r="A32" s="41">
        <v>2</v>
      </c>
      <c r="B32" s="478" t="s">
        <v>180</v>
      </c>
      <c r="C32" s="478"/>
      <c r="D32" s="478"/>
      <c r="E32" s="28">
        <v>57962.54</v>
      </c>
      <c r="F32" s="30">
        <v>20900.400000000001</v>
      </c>
      <c r="G32" s="28">
        <v>52099.58</v>
      </c>
      <c r="H32" s="30">
        <v>20767.63</v>
      </c>
      <c r="I32" s="28">
        <v>166430.98000000001</v>
      </c>
      <c r="J32" s="30">
        <v>145536.32000000001</v>
      </c>
      <c r="K32" s="28">
        <f>28867.98+251370.01</f>
        <v>280237.99</v>
      </c>
      <c r="L32" s="30"/>
    </row>
    <row r="33" spans="1:12" ht="14.25" customHeight="1" x14ac:dyDescent="0.2">
      <c r="A33" s="41">
        <v>3</v>
      </c>
      <c r="B33" s="478" t="s">
        <v>181</v>
      </c>
      <c r="C33" s="478"/>
      <c r="D33" s="478"/>
      <c r="E33" s="28">
        <v>23332.23</v>
      </c>
      <c r="F33" s="30">
        <v>3424.66</v>
      </c>
      <c r="G33" s="28">
        <v>25953.22</v>
      </c>
      <c r="H33" s="30">
        <v>4091.19</v>
      </c>
      <c r="I33" s="28">
        <v>24656.9</v>
      </c>
      <c r="J33" s="30">
        <v>16234.11</v>
      </c>
      <c r="K33" s="28">
        <f>5972.41+11183.79</f>
        <v>17156.2</v>
      </c>
      <c r="L33" s="30"/>
    </row>
    <row r="34" spans="1:12" ht="14.25" customHeight="1" x14ac:dyDescent="0.2">
      <c r="A34" s="41">
        <v>4</v>
      </c>
      <c r="B34" s="478" t="s">
        <v>182</v>
      </c>
      <c r="C34" s="478"/>
      <c r="D34" s="478"/>
      <c r="E34" s="28">
        <v>70573.350000000006</v>
      </c>
      <c r="F34" s="30">
        <v>16573.349999999999</v>
      </c>
      <c r="G34" s="28">
        <v>150868.03</v>
      </c>
      <c r="H34" s="30">
        <v>145743.04999999999</v>
      </c>
      <c r="I34" s="28">
        <v>93079.56</v>
      </c>
      <c r="J34" s="30">
        <v>19124.98</v>
      </c>
      <c r="K34" s="28">
        <f>73954.58+260769.81</f>
        <v>334724.39</v>
      </c>
      <c r="L34" s="30"/>
    </row>
    <row r="35" spans="1:12" ht="14.25" customHeight="1" x14ac:dyDescent="0.2">
      <c r="A35" s="41">
        <v>6</v>
      </c>
      <c r="B35" s="478" t="s">
        <v>183</v>
      </c>
      <c r="C35" s="478"/>
      <c r="D35" s="478"/>
      <c r="E35" s="28"/>
      <c r="F35" s="30"/>
      <c r="G35" s="28"/>
      <c r="H35" s="30"/>
      <c r="I35" s="28">
        <v>540000</v>
      </c>
      <c r="J35" s="30">
        <v>540000</v>
      </c>
      <c r="K35" s="28">
        <v>0</v>
      </c>
      <c r="L35" s="30"/>
    </row>
    <row r="36" spans="1:12" ht="14.25" customHeight="1" x14ac:dyDescent="0.2">
      <c r="A36" s="41">
        <v>9</v>
      </c>
      <c r="B36" s="478" t="s">
        <v>184</v>
      </c>
      <c r="C36" s="478"/>
      <c r="D36" s="478"/>
      <c r="E36" s="28">
        <v>14389.52</v>
      </c>
      <c r="F36" s="30">
        <v>4219.28</v>
      </c>
      <c r="G36" s="28">
        <v>9802.7800000000007</v>
      </c>
      <c r="H36" s="30">
        <v>2466.58</v>
      </c>
      <c r="I36" s="28">
        <v>10108.39</v>
      </c>
      <c r="J36" s="30">
        <v>2317.12</v>
      </c>
      <c r="K36" s="28">
        <f>5721.49+2098.68</f>
        <v>7820.17</v>
      </c>
      <c r="L36" s="30"/>
    </row>
    <row r="37" spans="1:12" s="39" customFormat="1" ht="14.25" customHeight="1" x14ac:dyDescent="0.2">
      <c r="A37" s="484" t="s">
        <v>185</v>
      </c>
      <c r="B37" s="485"/>
      <c r="C37" s="485"/>
      <c r="D37" s="485"/>
      <c r="E37" s="42">
        <v>875813.41</v>
      </c>
      <c r="F37" s="42">
        <v>405657.03</v>
      </c>
      <c r="G37" s="42">
        <v>910104.67</v>
      </c>
      <c r="H37" s="43">
        <v>589922.99999999988</v>
      </c>
      <c r="I37" s="42">
        <f>SUM(I31:I36)</f>
        <v>1567217.44</v>
      </c>
      <c r="J37" s="43">
        <f>SUM(J31:J36)</f>
        <v>1125019.1200000001</v>
      </c>
      <c r="K37" s="42">
        <f>SUM(K31:K36)</f>
        <v>1307320.73</v>
      </c>
      <c r="L37" s="43">
        <f>SUM(L31:L36)</f>
        <v>0</v>
      </c>
    </row>
    <row r="38" spans="1:12" ht="14.25" customHeight="1" x14ac:dyDescent="0.2">
      <c r="A38" s="486" t="s">
        <v>175</v>
      </c>
      <c r="B38" s="487" t="s">
        <v>186</v>
      </c>
      <c r="C38" s="487"/>
      <c r="D38" s="487"/>
      <c r="E38" s="117">
        <f>$L$1-3</f>
        <v>2023</v>
      </c>
      <c r="F38" s="118"/>
      <c r="G38" s="117">
        <f>$L$1-2</f>
        <v>2024</v>
      </c>
      <c r="H38" s="118"/>
      <c r="I38" s="430">
        <f>$L$1-1</f>
        <v>2025</v>
      </c>
      <c r="J38" s="431"/>
      <c r="K38" s="430">
        <f>$L$1</f>
        <v>2026</v>
      </c>
      <c r="L38" s="431"/>
    </row>
    <row r="39" spans="1:12" ht="14.25" customHeight="1" x14ac:dyDescent="0.2">
      <c r="A39" s="486"/>
      <c r="B39" s="487"/>
      <c r="C39" s="487"/>
      <c r="D39" s="487"/>
      <c r="E39" s="25" t="s">
        <v>187</v>
      </c>
      <c r="F39" s="25" t="s">
        <v>188</v>
      </c>
      <c r="G39" s="25" t="s">
        <v>187</v>
      </c>
      <c r="H39" s="25" t="s">
        <v>188</v>
      </c>
      <c r="I39" s="25" t="s">
        <v>187</v>
      </c>
      <c r="J39" s="25" t="s">
        <v>188</v>
      </c>
      <c r="K39" s="40" t="s">
        <v>291</v>
      </c>
      <c r="L39" s="27" t="s">
        <v>188</v>
      </c>
    </row>
    <row r="40" spans="1:12" ht="14.25" customHeight="1" x14ac:dyDescent="0.2">
      <c r="A40" s="41">
        <v>1</v>
      </c>
      <c r="B40" s="478" t="s">
        <v>189</v>
      </c>
      <c r="C40" s="478"/>
      <c r="D40" s="478"/>
      <c r="E40" s="28">
        <v>348362.27</v>
      </c>
      <c r="F40" s="30">
        <v>302562.94</v>
      </c>
      <c r="G40" s="28">
        <v>387900.15999999997</v>
      </c>
      <c r="H40" s="30">
        <v>311253.34000000003</v>
      </c>
      <c r="I40" s="28">
        <v>531505.48</v>
      </c>
      <c r="J40" s="30">
        <v>463757.95</v>
      </c>
      <c r="K40" s="28">
        <f>24531.4+464356.85</f>
        <v>488888.25</v>
      </c>
      <c r="L40" s="30"/>
    </row>
    <row r="41" spans="1:12" ht="14.25" customHeight="1" x14ac:dyDescent="0.2">
      <c r="A41" s="41">
        <v>2</v>
      </c>
      <c r="B41" s="478" t="s">
        <v>190</v>
      </c>
      <c r="C41" s="478"/>
      <c r="D41" s="478"/>
      <c r="E41" s="28">
        <v>17388.150000000001</v>
      </c>
      <c r="F41" s="30">
        <v>1675.48</v>
      </c>
      <c r="G41" s="28">
        <v>28180.9</v>
      </c>
      <c r="H41" s="30">
        <v>16694.97</v>
      </c>
      <c r="I41" s="28">
        <v>19230.560000000001</v>
      </c>
      <c r="J41" s="30">
        <v>3513.6</v>
      </c>
      <c r="K41" s="28">
        <f>1000+151753.26</f>
        <v>152753.26</v>
      </c>
      <c r="L41" s="30"/>
    </row>
    <row r="42" spans="1:12" ht="14.25" customHeight="1" x14ac:dyDescent="0.2">
      <c r="A42" s="41">
        <v>3</v>
      </c>
      <c r="B42" s="478" t="s">
        <v>191</v>
      </c>
      <c r="C42" s="478"/>
      <c r="D42" s="478"/>
      <c r="E42" s="28"/>
      <c r="F42" s="30"/>
      <c r="G42" s="28"/>
      <c r="H42" s="30"/>
      <c r="I42" s="28"/>
      <c r="J42" s="30"/>
      <c r="K42" s="28"/>
      <c r="L42" s="30"/>
    </row>
    <row r="43" spans="1:12" ht="14.25" customHeight="1" x14ac:dyDescent="0.2">
      <c r="A43" s="41">
        <v>4</v>
      </c>
      <c r="B43" s="478" t="s">
        <v>192</v>
      </c>
      <c r="C43" s="478"/>
      <c r="D43" s="478"/>
      <c r="E43" s="28"/>
      <c r="F43" s="30"/>
      <c r="G43" s="28"/>
      <c r="H43" s="30"/>
      <c r="I43" s="28"/>
      <c r="J43" s="30"/>
      <c r="K43" s="28"/>
      <c r="L43" s="30"/>
    </row>
    <row r="44" spans="1:12" ht="14.25" customHeight="1" x14ac:dyDescent="0.2">
      <c r="A44" s="41">
        <v>5</v>
      </c>
      <c r="B44" s="478" t="s">
        <v>193</v>
      </c>
      <c r="C44" s="478"/>
      <c r="D44" s="478"/>
      <c r="E44" s="28"/>
      <c r="F44" s="30"/>
      <c r="G44" s="28"/>
      <c r="H44" s="30"/>
      <c r="I44" s="28"/>
      <c r="J44" s="30"/>
      <c r="K44" s="28"/>
      <c r="L44" s="30"/>
    </row>
    <row r="45" spans="1:12" ht="14.25" customHeight="1" x14ac:dyDescent="0.2">
      <c r="A45" s="41">
        <v>7</v>
      </c>
      <c r="B45" s="478" t="s">
        <v>184</v>
      </c>
      <c r="C45" s="478"/>
      <c r="D45" s="478"/>
      <c r="E45" s="28">
        <v>23018</v>
      </c>
      <c r="F45" s="30">
        <v>15924.65</v>
      </c>
      <c r="G45" s="28">
        <v>6880.84</v>
      </c>
      <c r="H45" s="30">
        <v>1519.58</v>
      </c>
      <c r="I45" s="28">
        <v>10406.549999999999</v>
      </c>
      <c r="J45" s="30">
        <v>4468.87</v>
      </c>
      <c r="K45" s="28">
        <f>449.55+2439.71</f>
        <v>2889.26</v>
      </c>
      <c r="L45" s="30"/>
    </row>
    <row r="46" spans="1:12" s="39" customFormat="1" ht="14.25" customHeight="1" thickBot="1" x14ac:dyDescent="0.25">
      <c r="A46" s="479" t="s">
        <v>194</v>
      </c>
      <c r="B46" s="480"/>
      <c r="C46" s="480"/>
      <c r="D46" s="480"/>
      <c r="E46" s="33">
        <v>388768.42000000004</v>
      </c>
      <c r="F46" s="33">
        <v>320163.07</v>
      </c>
      <c r="G46" s="33">
        <v>422961.9</v>
      </c>
      <c r="H46" s="33">
        <v>329467.89000000007</v>
      </c>
      <c r="I46" s="33">
        <f>SUM(I40:I45)</f>
        <v>561142.59000000008</v>
      </c>
      <c r="J46" s="34">
        <f>SUM(J40:J45)</f>
        <v>471740.42</v>
      </c>
      <c r="K46" s="33">
        <f t="shared" ref="K46:L46" si="1">SUM(K40:K45)</f>
        <v>644530.77</v>
      </c>
      <c r="L46" s="34">
        <f t="shared" si="1"/>
        <v>0</v>
      </c>
    </row>
    <row r="47" spans="1:12" ht="14.25" customHeight="1" thickBot="1" x14ac:dyDescent="0.25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7"/>
    </row>
    <row r="48" spans="1:12" ht="15.75" customHeight="1" x14ac:dyDescent="0.2">
      <c r="A48" s="481" t="s">
        <v>195</v>
      </c>
      <c r="B48" s="482"/>
      <c r="C48" s="482"/>
      <c r="D48" s="482"/>
      <c r="E48" s="482"/>
      <c r="F48" s="482"/>
      <c r="G48" s="482"/>
      <c r="H48" s="482"/>
      <c r="I48" s="482"/>
      <c r="J48" s="482"/>
      <c r="K48" s="482"/>
      <c r="L48" s="483"/>
    </row>
    <row r="49" spans="1:14" ht="15.75" customHeight="1" x14ac:dyDescent="0.2">
      <c r="A49" s="428" t="s">
        <v>110</v>
      </c>
      <c r="B49" s="429"/>
      <c r="C49" s="429"/>
      <c r="D49" s="429"/>
      <c r="E49" s="430">
        <f>$L$1-3</f>
        <v>2023</v>
      </c>
      <c r="F49" s="430"/>
      <c r="G49" s="430">
        <f>$L$1-2</f>
        <v>2024</v>
      </c>
      <c r="H49" s="430"/>
      <c r="I49" s="430">
        <f>$L$1-1</f>
        <v>2025</v>
      </c>
      <c r="J49" s="430"/>
      <c r="K49" s="430">
        <f>$L$1</f>
        <v>2026</v>
      </c>
      <c r="L49" s="431"/>
    </row>
    <row r="50" spans="1:14" ht="28.5" customHeight="1" x14ac:dyDescent="0.2">
      <c r="A50" s="472" t="s">
        <v>196</v>
      </c>
      <c r="B50" s="473"/>
      <c r="C50" s="473"/>
      <c r="D50" s="473"/>
      <c r="E50" s="474">
        <v>181472</v>
      </c>
      <c r="F50" s="475"/>
      <c r="G50" s="474">
        <v>116950</v>
      </c>
      <c r="H50" s="475"/>
      <c r="I50" s="474">
        <v>204074.69</v>
      </c>
      <c r="J50" s="475"/>
      <c r="K50" s="476">
        <v>223045</v>
      </c>
      <c r="L50" s="477"/>
      <c r="N50" s="32"/>
    </row>
    <row r="51" spans="1:14" ht="24.75" customHeight="1" x14ac:dyDescent="0.2">
      <c r="A51" s="472" t="s">
        <v>197</v>
      </c>
      <c r="B51" s="473"/>
      <c r="C51" s="473"/>
      <c r="D51" s="473"/>
      <c r="E51" s="474">
        <v>22182</v>
      </c>
      <c r="F51" s="475"/>
      <c r="G51" s="474">
        <v>19307</v>
      </c>
      <c r="H51" s="475"/>
      <c r="I51" s="474">
        <v>38199.410000000003</v>
      </c>
      <c r="J51" s="475"/>
      <c r="K51" s="476">
        <v>35332</v>
      </c>
      <c r="L51" s="477"/>
    </row>
    <row r="52" spans="1:14" ht="24.75" customHeight="1" x14ac:dyDescent="0.2">
      <c r="A52" s="472" t="s">
        <v>198</v>
      </c>
      <c r="B52" s="473"/>
      <c r="C52" s="473"/>
      <c r="D52" s="473"/>
      <c r="E52" s="474">
        <v>401231</v>
      </c>
      <c r="F52" s="475"/>
      <c r="G52" s="474">
        <v>402105</v>
      </c>
      <c r="H52" s="475"/>
      <c r="I52" s="474">
        <v>405752.53</v>
      </c>
      <c r="J52" s="475"/>
      <c r="K52" s="476">
        <v>463672</v>
      </c>
      <c r="L52" s="477"/>
    </row>
    <row r="53" spans="1:14" ht="24" customHeight="1" x14ac:dyDescent="0.2">
      <c r="A53" s="472" t="s">
        <v>199</v>
      </c>
      <c r="B53" s="473"/>
      <c r="C53" s="473"/>
      <c r="D53" s="473"/>
      <c r="E53" s="474">
        <v>62624</v>
      </c>
      <c r="F53" s="475"/>
      <c r="G53" s="474">
        <v>62289</v>
      </c>
      <c r="H53" s="475"/>
      <c r="I53" s="474">
        <v>63175</v>
      </c>
      <c r="J53" s="475"/>
      <c r="K53" s="476">
        <v>59650</v>
      </c>
      <c r="L53" s="477"/>
    </row>
    <row r="54" spans="1:14" ht="22.5" customHeight="1" thickBot="1" x14ac:dyDescent="0.25">
      <c r="A54" s="461" t="s">
        <v>200</v>
      </c>
      <c r="B54" s="462"/>
      <c r="C54" s="462"/>
      <c r="D54" s="462"/>
      <c r="E54" s="463"/>
      <c r="F54" s="464"/>
      <c r="G54" s="463"/>
      <c r="H54" s="464"/>
      <c r="I54" s="465"/>
      <c r="J54" s="466"/>
      <c r="K54" s="467"/>
      <c r="L54" s="468"/>
    </row>
    <row r="55" spans="1:14" ht="12.75" customHeight="1" thickBot="1" x14ac:dyDescent="0.25">
      <c r="A55" s="44"/>
      <c r="L55" s="45"/>
    </row>
    <row r="56" spans="1:14" x14ac:dyDescent="0.2">
      <c r="A56" s="469" t="s">
        <v>151</v>
      </c>
      <c r="B56" s="470"/>
      <c r="C56" s="470"/>
      <c r="D56" s="470"/>
      <c r="E56" s="470"/>
      <c r="F56" s="470"/>
      <c r="G56" s="470"/>
      <c r="H56" s="470"/>
      <c r="I56" s="470"/>
      <c r="J56" s="470"/>
      <c r="K56" s="470"/>
      <c r="L56" s="471"/>
    </row>
    <row r="57" spans="1:14" ht="15.75" customHeight="1" x14ac:dyDescent="0.2">
      <c r="A57" s="425" t="s">
        <v>201</v>
      </c>
      <c r="B57" s="426"/>
      <c r="C57" s="426"/>
      <c r="D57" s="426"/>
      <c r="E57" s="426"/>
      <c r="F57" s="426"/>
      <c r="G57" s="426"/>
      <c r="H57" s="426"/>
      <c r="I57" s="426"/>
      <c r="J57" s="426"/>
      <c r="K57" s="426"/>
      <c r="L57" s="427"/>
    </row>
    <row r="58" spans="1:14" x14ac:dyDescent="0.2">
      <c r="A58" s="428" t="s">
        <v>110</v>
      </c>
      <c r="B58" s="429"/>
      <c r="C58" s="429"/>
      <c r="D58" s="429"/>
      <c r="E58" s="430">
        <f>$L$1-3</f>
        <v>2023</v>
      </c>
      <c r="F58" s="430"/>
      <c r="G58" s="430">
        <f>$L$1-2</f>
        <v>2024</v>
      </c>
      <c r="H58" s="430"/>
      <c r="I58" s="430">
        <f>$L$1-1</f>
        <v>2025</v>
      </c>
      <c r="J58" s="430"/>
      <c r="K58" s="430">
        <f>$L$1</f>
        <v>2026</v>
      </c>
      <c r="L58" s="431"/>
    </row>
    <row r="59" spans="1:14" ht="12.75" customHeight="1" x14ac:dyDescent="0.2">
      <c r="A59" s="407" t="s">
        <v>202</v>
      </c>
      <c r="B59" s="408"/>
      <c r="C59" s="408"/>
      <c r="D59" s="408"/>
      <c r="E59" s="409">
        <f>(E8+E10)/SUM(E8:E10)</f>
        <v>0.9242026201586474</v>
      </c>
      <c r="F59" s="409"/>
      <c r="G59" s="409">
        <f>(G8+G10)/SUM(G8:G10)</f>
        <v>0.90505318311151572</v>
      </c>
      <c r="H59" s="409"/>
      <c r="I59" s="409">
        <f>(I8+I10)/SUM(I8:I10)</f>
        <v>0.82616863563997178</v>
      </c>
      <c r="J59" s="409"/>
      <c r="K59" s="411">
        <f>(K8+K10)/SUM(K8:K10)</f>
        <v>0.86832467916014311</v>
      </c>
      <c r="L59" s="424"/>
    </row>
    <row r="60" spans="1:14" ht="12.75" customHeight="1" x14ac:dyDescent="0.2">
      <c r="A60" s="413" t="s">
        <v>203</v>
      </c>
      <c r="B60" s="414"/>
      <c r="C60" s="414"/>
      <c r="D60" s="414"/>
      <c r="E60" s="409"/>
      <c r="F60" s="409"/>
      <c r="G60" s="409"/>
      <c r="H60" s="409"/>
      <c r="I60" s="409"/>
      <c r="J60" s="409"/>
      <c r="K60" s="411"/>
      <c r="L60" s="424"/>
    </row>
    <row r="61" spans="1:14" ht="12.75" customHeight="1" x14ac:dyDescent="0.2">
      <c r="A61" s="423" t="s">
        <v>204</v>
      </c>
      <c r="B61" s="414"/>
      <c r="C61" s="414"/>
      <c r="D61" s="414"/>
      <c r="E61" s="409"/>
      <c r="F61" s="409"/>
      <c r="G61" s="409"/>
      <c r="H61" s="409"/>
      <c r="I61" s="409"/>
      <c r="J61" s="409"/>
      <c r="K61" s="411"/>
      <c r="L61" s="424"/>
    </row>
    <row r="62" spans="1:14" ht="12.75" customHeight="1" x14ac:dyDescent="0.2">
      <c r="A62" s="407" t="s">
        <v>205</v>
      </c>
      <c r="B62" s="408"/>
      <c r="C62" s="408"/>
      <c r="D62" s="408"/>
      <c r="E62" s="409">
        <f>E8/SUM(C8:E10)</f>
        <v>0.84413898455813829</v>
      </c>
      <c r="F62" s="409"/>
      <c r="G62" s="409">
        <f>G8/SUM(G8:G10)</f>
        <v>0.82226368517875414</v>
      </c>
      <c r="H62" s="409"/>
      <c r="I62" s="409">
        <f>I8/SUM(I8:I10)</f>
        <v>0.7168837899130085</v>
      </c>
      <c r="J62" s="409"/>
      <c r="K62" s="411">
        <f>K8/SUM(K8:K10)</f>
        <v>0.78293169913926497</v>
      </c>
      <c r="L62" s="424"/>
    </row>
    <row r="63" spans="1:14" ht="12.75" customHeight="1" x14ac:dyDescent="0.2">
      <c r="A63" s="413" t="s">
        <v>206</v>
      </c>
      <c r="B63" s="414"/>
      <c r="C63" s="414"/>
      <c r="D63" s="414"/>
      <c r="E63" s="409"/>
      <c r="F63" s="409"/>
      <c r="G63" s="409"/>
      <c r="H63" s="409"/>
      <c r="I63" s="409"/>
      <c r="J63" s="409"/>
      <c r="K63" s="411"/>
      <c r="L63" s="424"/>
    </row>
    <row r="64" spans="1:14" ht="13.15" customHeight="1" x14ac:dyDescent="0.2">
      <c r="A64" s="423" t="s">
        <v>204</v>
      </c>
      <c r="B64" s="414"/>
      <c r="C64" s="414"/>
      <c r="D64" s="414"/>
      <c r="E64" s="409"/>
      <c r="F64" s="409"/>
      <c r="G64" s="409"/>
      <c r="H64" s="409"/>
      <c r="I64" s="409"/>
      <c r="J64" s="409"/>
      <c r="K64" s="411"/>
      <c r="L64" s="424"/>
    </row>
    <row r="65" spans="1:12" ht="13.15" customHeight="1" x14ac:dyDescent="0.2">
      <c r="A65" s="407" t="s">
        <v>207</v>
      </c>
      <c r="B65" s="408"/>
      <c r="C65" s="408"/>
      <c r="D65" s="408"/>
      <c r="E65" s="409">
        <f>E50/SUM(E8:E10)</f>
        <v>8.7408109306222018E-2</v>
      </c>
      <c r="F65" s="409"/>
      <c r="G65" s="409">
        <f>G50/SUM(G8:G10)</f>
        <v>5.1402357174528936E-2</v>
      </c>
      <c r="H65" s="409"/>
      <c r="I65" s="409">
        <f>I50/SUM(I8:I10)</f>
        <v>8.1741078525011293E-2</v>
      </c>
      <c r="J65" s="409"/>
      <c r="K65" s="411">
        <f>K50/SUM(K8:K10)</f>
        <v>9.7300011385730675E-2</v>
      </c>
      <c r="L65" s="424"/>
    </row>
    <row r="66" spans="1:12" ht="13.15" customHeight="1" x14ac:dyDescent="0.2">
      <c r="A66" s="413" t="s">
        <v>208</v>
      </c>
      <c r="B66" s="414"/>
      <c r="C66" s="414"/>
      <c r="D66" s="414"/>
      <c r="E66" s="409"/>
      <c r="F66" s="409"/>
      <c r="G66" s="409"/>
      <c r="H66" s="409"/>
      <c r="I66" s="409"/>
      <c r="J66" s="409"/>
      <c r="K66" s="411"/>
      <c r="L66" s="424"/>
    </row>
    <row r="67" spans="1:12" ht="13.15" customHeight="1" x14ac:dyDescent="0.2">
      <c r="A67" s="423" t="s">
        <v>204</v>
      </c>
      <c r="B67" s="414"/>
      <c r="C67" s="414"/>
      <c r="D67" s="414"/>
      <c r="E67" s="409"/>
      <c r="F67" s="409"/>
      <c r="G67" s="409"/>
      <c r="H67" s="409"/>
      <c r="I67" s="409"/>
      <c r="J67" s="409"/>
      <c r="K67" s="411"/>
      <c r="L67" s="424"/>
    </row>
    <row r="68" spans="1:12" x14ac:dyDescent="0.2">
      <c r="A68" s="425" t="s">
        <v>209</v>
      </c>
      <c r="B68" s="426"/>
      <c r="C68" s="426"/>
      <c r="D68" s="426"/>
      <c r="E68" s="426"/>
      <c r="F68" s="426"/>
      <c r="G68" s="426"/>
      <c r="H68" s="426"/>
      <c r="I68" s="426"/>
      <c r="J68" s="426"/>
      <c r="K68" s="426"/>
      <c r="L68" s="427"/>
    </row>
    <row r="69" spans="1:12" x14ac:dyDescent="0.2">
      <c r="A69" s="428" t="s">
        <v>101</v>
      </c>
      <c r="B69" s="429"/>
      <c r="C69" s="429"/>
      <c r="D69" s="429"/>
      <c r="E69" s="430">
        <f>$L$1-3</f>
        <v>2023</v>
      </c>
      <c r="F69" s="430"/>
      <c r="G69" s="430">
        <f>$L$1-2</f>
        <v>2024</v>
      </c>
      <c r="H69" s="430"/>
      <c r="I69" s="430">
        <f>$L$1-1</f>
        <v>2025</v>
      </c>
      <c r="J69" s="430"/>
      <c r="K69" s="430">
        <f>$L$1</f>
        <v>2026</v>
      </c>
      <c r="L69" s="431"/>
    </row>
    <row r="70" spans="1:12" ht="13.15" customHeight="1" x14ac:dyDescent="0.2">
      <c r="A70" s="407" t="s">
        <v>210</v>
      </c>
      <c r="B70" s="408"/>
      <c r="C70" s="408"/>
      <c r="D70" s="408"/>
      <c r="E70" s="409">
        <f>SUM(E51:F53)/SUM(E8:E10)</f>
        <v>0.23410540040815239</v>
      </c>
      <c r="F70" s="409"/>
      <c r="G70" s="409">
        <f>(G51+G52+G53)/SUM(G8:G10)</f>
        <v>0.21259830327214041</v>
      </c>
      <c r="H70" s="409"/>
      <c r="I70" s="409">
        <f>(I51+I52+I53)/SUM(I8:I10)</f>
        <v>0.20312711500229988</v>
      </c>
      <c r="J70" s="409"/>
      <c r="K70" s="411">
        <f>(K51+K52+K53)/SUM(K8:K10)</f>
        <v>0.24370436710387583</v>
      </c>
      <c r="L70" s="411"/>
    </row>
    <row r="71" spans="1:12" ht="13.15" customHeight="1" x14ac:dyDescent="0.2">
      <c r="A71" s="413" t="s">
        <v>211</v>
      </c>
      <c r="B71" s="414"/>
      <c r="C71" s="414"/>
      <c r="D71" s="414"/>
      <c r="E71" s="409"/>
      <c r="F71" s="409"/>
      <c r="G71" s="409"/>
      <c r="H71" s="409"/>
      <c r="I71" s="409"/>
      <c r="J71" s="409"/>
      <c r="K71" s="411"/>
      <c r="L71" s="411"/>
    </row>
    <row r="72" spans="1:12" ht="13.15" customHeight="1" x14ac:dyDescent="0.2">
      <c r="A72" s="423" t="s">
        <v>204</v>
      </c>
      <c r="B72" s="414"/>
      <c r="C72" s="414"/>
      <c r="D72" s="414"/>
      <c r="E72" s="409"/>
      <c r="F72" s="409"/>
      <c r="G72" s="409"/>
      <c r="H72" s="409"/>
      <c r="I72" s="409"/>
      <c r="J72" s="409"/>
      <c r="K72" s="411"/>
      <c r="L72" s="411"/>
    </row>
    <row r="73" spans="1:12" ht="13.15" customHeight="1" x14ac:dyDescent="0.2">
      <c r="A73" s="407" t="s">
        <v>212</v>
      </c>
      <c r="B73" s="408"/>
      <c r="C73" s="408"/>
      <c r="D73" s="408"/>
      <c r="E73" s="409">
        <f>E52/SUM(E8:E10)</f>
        <v>0.19325759954728425</v>
      </c>
      <c r="F73" s="409"/>
      <c r="G73" s="409">
        <f>G52/SUM(G8:G10)</f>
        <v>0.17673488526433484</v>
      </c>
      <c r="H73" s="409"/>
      <c r="I73" s="409">
        <f>I52/SUM(I8:I10)</f>
        <v>0.16252211098030825</v>
      </c>
      <c r="J73" s="409"/>
      <c r="K73" s="411">
        <f>K52/SUM(K8:K10)</f>
        <v>0.20226990463469036</v>
      </c>
      <c r="L73" s="424"/>
    </row>
    <row r="74" spans="1:12" ht="13.15" customHeight="1" x14ac:dyDescent="0.2">
      <c r="A74" s="413" t="s">
        <v>213</v>
      </c>
      <c r="B74" s="414"/>
      <c r="C74" s="414"/>
      <c r="D74" s="414"/>
      <c r="E74" s="409"/>
      <c r="F74" s="409"/>
      <c r="G74" s="409"/>
      <c r="H74" s="409"/>
      <c r="I74" s="409"/>
      <c r="J74" s="409"/>
      <c r="K74" s="411"/>
      <c r="L74" s="424"/>
    </row>
    <row r="75" spans="1:12" ht="13.15" customHeight="1" x14ac:dyDescent="0.2">
      <c r="A75" s="423" t="s">
        <v>204</v>
      </c>
      <c r="B75" s="414"/>
      <c r="C75" s="414"/>
      <c r="D75" s="414"/>
      <c r="E75" s="409"/>
      <c r="F75" s="409"/>
      <c r="G75" s="409"/>
      <c r="H75" s="409"/>
      <c r="I75" s="409"/>
      <c r="J75" s="409"/>
      <c r="K75" s="411"/>
      <c r="L75" s="424"/>
    </row>
    <row r="76" spans="1:12" ht="12.75" customHeight="1" x14ac:dyDescent="0.2">
      <c r="A76" s="407" t="s">
        <v>214</v>
      </c>
      <c r="B76" s="408"/>
      <c r="C76" s="408"/>
      <c r="D76" s="408"/>
      <c r="E76" s="409">
        <f>(E51+E53)/SUM(E8:E10)</f>
        <v>4.0847800860868151E-2</v>
      </c>
      <c r="F76" s="409"/>
      <c r="G76" s="409">
        <f>(G51+G53)/SUM(G8:G10)</f>
        <v>3.5863418007805584E-2</v>
      </c>
      <c r="H76" s="409"/>
      <c r="I76" s="409">
        <f>(I51+I53)/SUM(I8:I10)</f>
        <v>4.060500402199161E-2</v>
      </c>
      <c r="J76" s="409"/>
      <c r="K76" s="411">
        <f>(K51+K53)/SUM(K8:K10)</f>
        <v>4.143446246918546E-2</v>
      </c>
      <c r="L76" s="411"/>
    </row>
    <row r="77" spans="1:12" ht="12.75" customHeight="1" x14ac:dyDescent="0.2">
      <c r="A77" s="413" t="s">
        <v>215</v>
      </c>
      <c r="B77" s="414"/>
      <c r="C77" s="414"/>
      <c r="D77" s="414"/>
      <c r="E77" s="409"/>
      <c r="F77" s="409"/>
      <c r="G77" s="409"/>
      <c r="H77" s="409"/>
      <c r="I77" s="409"/>
      <c r="J77" s="409"/>
      <c r="K77" s="411"/>
      <c r="L77" s="411"/>
    </row>
    <row r="78" spans="1:12" ht="12.75" customHeight="1" x14ac:dyDescent="0.2">
      <c r="A78" s="423" t="s">
        <v>204</v>
      </c>
      <c r="B78" s="414"/>
      <c r="C78" s="414"/>
      <c r="D78" s="414"/>
      <c r="E78" s="409"/>
      <c r="F78" s="409"/>
      <c r="G78" s="409"/>
      <c r="H78" s="409"/>
      <c r="I78" s="409"/>
      <c r="J78" s="409"/>
      <c r="K78" s="411"/>
      <c r="L78" s="411"/>
    </row>
    <row r="79" spans="1:12" x14ac:dyDescent="0.2">
      <c r="A79" s="425" t="s">
        <v>216</v>
      </c>
      <c r="B79" s="426"/>
      <c r="C79" s="426"/>
      <c r="D79" s="426"/>
      <c r="E79" s="426"/>
      <c r="F79" s="426"/>
      <c r="G79" s="426"/>
      <c r="H79" s="426"/>
      <c r="I79" s="426"/>
      <c r="J79" s="426"/>
      <c r="K79" s="426"/>
      <c r="L79" s="427"/>
    </row>
    <row r="80" spans="1:12" x14ac:dyDescent="0.2">
      <c r="A80" s="428" t="s">
        <v>101</v>
      </c>
      <c r="B80" s="429"/>
      <c r="C80" s="429"/>
      <c r="D80" s="429"/>
      <c r="E80" s="430">
        <f>$L$1-3</f>
        <v>2023</v>
      </c>
      <c r="F80" s="430"/>
      <c r="G80" s="430">
        <f>$L$1-2</f>
        <v>2024</v>
      </c>
      <c r="H80" s="430"/>
      <c r="I80" s="430">
        <f>$L$1-1</f>
        <v>2025</v>
      </c>
      <c r="J80" s="430"/>
      <c r="K80" s="430">
        <f>$L$1</f>
        <v>2026</v>
      </c>
      <c r="L80" s="431"/>
    </row>
    <row r="81" spans="1:12" ht="12.75" customHeight="1" x14ac:dyDescent="0.2">
      <c r="A81" s="407" t="s">
        <v>217</v>
      </c>
      <c r="B81" s="408"/>
      <c r="C81" s="408"/>
      <c r="D81" s="408"/>
      <c r="E81" s="457">
        <f>(E8+E10)/[3]Caratteristiche!G5</f>
        <v>618.76156401160915</v>
      </c>
      <c r="F81" s="458"/>
      <c r="G81" s="457">
        <f>(G8+G10)/[3]Caratteristiche!I5</f>
        <v>664.46133591481123</v>
      </c>
      <c r="H81" s="458"/>
      <c r="I81" s="457">
        <f>(I8+I10)/[3]Caratteristiche!K5</f>
        <v>668.37710304601421</v>
      </c>
      <c r="J81" s="458"/>
      <c r="K81" s="459">
        <f>(K8+K10)/[3]Caratteristiche!M5</f>
        <v>641.68214055448095</v>
      </c>
      <c r="L81" s="460"/>
    </row>
    <row r="82" spans="1:12" ht="12.75" customHeight="1" x14ac:dyDescent="0.2">
      <c r="A82" s="413" t="s">
        <v>203</v>
      </c>
      <c r="B82" s="414"/>
      <c r="C82" s="414"/>
      <c r="D82" s="414"/>
      <c r="E82" s="457"/>
      <c r="F82" s="458"/>
      <c r="G82" s="457"/>
      <c r="H82" s="458"/>
      <c r="I82" s="457"/>
      <c r="J82" s="458"/>
      <c r="K82" s="459"/>
      <c r="L82" s="460"/>
    </row>
    <row r="83" spans="1:12" ht="12.75" customHeight="1" x14ac:dyDescent="0.2">
      <c r="A83" s="423" t="s">
        <v>218</v>
      </c>
      <c r="B83" s="414"/>
      <c r="C83" s="414"/>
      <c r="D83" s="414"/>
      <c r="E83" s="457"/>
      <c r="F83" s="458"/>
      <c r="G83" s="457"/>
      <c r="H83" s="458"/>
      <c r="I83" s="457"/>
      <c r="J83" s="458"/>
      <c r="K83" s="459"/>
      <c r="L83" s="460"/>
    </row>
    <row r="84" spans="1:12" ht="12.75" customHeight="1" x14ac:dyDescent="0.2">
      <c r="A84" s="407" t="s">
        <v>219</v>
      </c>
      <c r="B84" s="408"/>
      <c r="C84" s="408"/>
      <c r="D84" s="408"/>
      <c r="E84" s="432">
        <f>E8/[3]Caratteristiche!G5</f>
        <v>565.15827475008064</v>
      </c>
      <c r="F84" s="446"/>
      <c r="G84" s="432">
        <f>G8/[3]Caratteristiche!I5</f>
        <v>603.67991287512098</v>
      </c>
      <c r="H84" s="446"/>
      <c r="I84" s="432">
        <f>I8/[3]Caratteristiche!K5</f>
        <v>579.96477965003237</v>
      </c>
      <c r="J84" s="446"/>
      <c r="K84" s="438">
        <f>K8/[3]Caratteristiche!M5</f>
        <v>578.57769181173433</v>
      </c>
      <c r="L84" s="452"/>
    </row>
    <row r="85" spans="1:12" ht="12.75" customHeight="1" x14ac:dyDescent="0.2">
      <c r="A85" s="413" t="s">
        <v>206</v>
      </c>
      <c r="B85" s="414"/>
      <c r="C85" s="414"/>
      <c r="D85" s="414"/>
      <c r="E85" s="447"/>
      <c r="F85" s="448"/>
      <c r="G85" s="447"/>
      <c r="H85" s="448"/>
      <c r="I85" s="447"/>
      <c r="J85" s="448"/>
      <c r="K85" s="453"/>
      <c r="L85" s="454"/>
    </row>
    <row r="86" spans="1:12" ht="12.75" customHeight="1" x14ac:dyDescent="0.2">
      <c r="A86" s="423" t="s">
        <v>218</v>
      </c>
      <c r="B86" s="414"/>
      <c r="C86" s="414"/>
      <c r="D86" s="414"/>
      <c r="E86" s="449"/>
      <c r="F86" s="450"/>
      <c r="G86" s="449"/>
      <c r="H86" s="450"/>
      <c r="I86" s="449"/>
      <c r="J86" s="450"/>
      <c r="K86" s="455"/>
      <c r="L86" s="456"/>
    </row>
    <row r="87" spans="1:12" ht="12.75" customHeight="1" x14ac:dyDescent="0.2">
      <c r="A87" s="407" t="s">
        <v>220</v>
      </c>
      <c r="B87" s="408"/>
      <c r="C87" s="408"/>
      <c r="D87" s="408"/>
      <c r="E87" s="445">
        <f>(E51+E53)/[3]Caratteristiche!G5</f>
        <v>27.347952273460173</v>
      </c>
      <c r="F87" s="446"/>
      <c r="G87" s="445">
        <f>(G51+G53)/[3]Caratteristiche!I5</f>
        <v>26.329783801226203</v>
      </c>
      <c r="H87" s="446"/>
      <c r="I87" s="445">
        <f>(I51+I53)/[3]Caratteristiche!K5</f>
        <v>32.849776409591705</v>
      </c>
      <c r="J87" s="446"/>
      <c r="K87" s="451">
        <f>(K51+K53)/[3]Caratteristiche!M5</f>
        <v>30.619600257898131</v>
      </c>
      <c r="L87" s="452"/>
    </row>
    <row r="88" spans="1:12" ht="12.75" customHeight="1" x14ac:dyDescent="0.2">
      <c r="A88" s="413" t="s">
        <v>221</v>
      </c>
      <c r="B88" s="414"/>
      <c r="C88" s="414"/>
      <c r="D88" s="414"/>
      <c r="E88" s="447"/>
      <c r="F88" s="448"/>
      <c r="G88" s="447"/>
      <c r="H88" s="448"/>
      <c r="I88" s="447"/>
      <c r="J88" s="448"/>
      <c r="K88" s="453"/>
      <c r="L88" s="454"/>
    </row>
    <row r="89" spans="1:12" ht="12.75" customHeight="1" x14ac:dyDescent="0.2">
      <c r="A89" s="423" t="s">
        <v>218</v>
      </c>
      <c r="B89" s="414"/>
      <c r="C89" s="414"/>
      <c r="D89" s="414"/>
      <c r="E89" s="449"/>
      <c r="F89" s="450"/>
      <c r="G89" s="449"/>
      <c r="H89" s="450"/>
      <c r="I89" s="449"/>
      <c r="J89" s="450"/>
      <c r="K89" s="455"/>
      <c r="L89" s="456"/>
    </row>
    <row r="90" spans="1:12" ht="12.75" customHeight="1" x14ac:dyDescent="0.2">
      <c r="A90" s="407" t="s">
        <v>222</v>
      </c>
      <c r="B90" s="408"/>
      <c r="C90" s="408"/>
      <c r="D90" s="408"/>
      <c r="E90" s="432">
        <f>E50/[3]Caratteristiche!G5</f>
        <v>58.520477265398256</v>
      </c>
      <c r="F90" s="433"/>
      <c r="G90" s="432">
        <f>G50/[3]Caratteristiche!I5</f>
        <v>37.737979993546304</v>
      </c>
      <c r="H90" s="433"/>
      <c r="I90" s="432">
        <f>I50/[3]Caratteristiche!K5</f>
        <v>66.129193130265719</v>
      </c>
      <c r="J90" s="433"/>
      <c r="K90" s="438">
        <f>K50/[3]Caratteristiche!M5</f>
        <v>71.903610573823343</v>
      </c>
      <c r="L90" s="439"/>
    </row>
    <row r="91" spans="1:12" ht="12.75" customHeight="1" x14ac:dyDescent="0.2">
      <c r="A91" s="413" t="s">
        <v>208</v>
      </c>
      <c r="B91" s="414"/>
      <c r="C91" s="414"/>
      <c r="D91" s="414"/>
      <c r="E91" s="434"/>
      <c r="F91" s="435"/>
      <c r="G91" s="434"/>
      <c r="H91" s="435"/>
      <c r="I91" s="434"/>
      <c r="J91" s="435"/>
      <c r="K91" s="440"/>
      <c r="L91" s="441"/>
    </row>
    <row r="92" spans="1:12" ht="13.5" customHeight="1" x14ac:dyDescent="0.2">
      <c r="A92" s="444" t="s">
        <v>218</v>
      </c>
      <c r="B92" s="408"/>
      <c r="C92" s="408"/>
      <c r="D92" s="408"/>
      <c r="E92" s="436"/>
      <c r="F92" s="437"/>
      <c r="G92" s="436"/>
      <c r="H92" s="437"/>
      <c r="I92" s="436"/>
      <c r="J92" s="437"/>
      <c r="K92" s="442"/>
      <c r="L92" s="443"/>
    </row>
    <row r="93" spans="1:12" x14ac:dyDescent="0.2">
      <c r="A93" s="425" t="s">
        <v>223</v>
      </c>
      <c r="B93" s="426"/>
      <c r="C93" s="426"/>
      <c r="D93" s="426"/>
      <c r="E93" s="426"/>
      <c r="F93" s="426"/>
      <c r="G93" s="426"/>
      <c r="H93" s="426"/>
      <c r="I93" s="426"/>
      <c r="J93" s="426"/>
      <c r="K93" s="426"/>
      <c r="L93" s="427"/>
    </row>
    <row r="94" spans="1:12" x14ac:dyDescent="0.2">
      <c r="A94" s="428" t="s">
        <v>101</v>
      </c>
      <c r="B94" s="429"/>
      <c r="C94" s="429"/>
      <c r="D94" s="429"/>
      <c r="E94" s="430">
        <f>$L$1-3</f>
        <v>2023</v>
      </c>
      <c r="F94" s="430"/>
      <c r="G94" s="430">
        <f>$L$1-2</f>
        <v>2024</v>
      </c>
      <c r="H94" s="430"/>
      <c r="I94" s="430">
        <f>$L$1-1</f>
        <v>2025</v>
      </c>
      <c r="J94" s="430"/>
      <c r="K94" s="430">
        <f>$L$1</f>
        <v>2026</v>
      </c>
      <c r="L94" s="431"/>
    </row>
    <row r="95" spans="1:12" ht="12.75" customHeight="1" x14ac:dyDescent="0.2">
      <c r="A95" s="407" t="s">
        <v>224</v>
      </c>
      <c r="B95" s="408"/>
      <c r="C95" s="408"/>
      <c r="D95" s="408"/>
      <c r="E95" s="409">
        <f>E37/E15</f>
        <v>0.26181443305206714</v>
      </c>
      <c r="F95" s="409"/>
      <c r="G95" s="409">
        <f>G37/G15</f>
        <v>0.19947444135218392</v>
      </c>
      <c r="H95" s="409"/>
      <c r="I95" s="409">
        <f>I37/I15</f>
        <v>0.31197667972400878</v>
      </c>
      <c r="J95" s="409"/>
      <c r="K95" s="411">
        <f>K37/K15</f>
        <v>0.35320372351819534</v>
      </c>
      <c r="L95" s="424"/>
    </row>
    <row r="96" spans="1:12" ht="12.75" customHeight="1" x14ac:dyDescent="0.2">
      <c r="A96" s="413" t="s">
        <v>225</v>
      </c>
      <c r="B96" s="414"/>
      <c r="C96" s="414"/>
      <c r="D96" s="414"/>
      <c r="E96" s="409"/>
      <c r="F96" s="409"/>
      <c r="G96" s="409"/>
      <c r="H96" s="409"/>
      <c r="I96" s="409"/>
      <c r="J96" s="409"/>
      <c r="K96" s="411"/>
      <c r="L96" s="424"/>
    </row>
    <row r="97" spans="1:12" ht="12.75" customHeight="1" x14ac:dyDescent="0.2">
      <c r="A97" s="423" t="s">
        <v>226</v>
      </c>
      <c r="B97" s="414"/>
      <c r="C97" s="414"/>
      <c r="D97" s="414"/>
      <c r="E97" s="409"/>
      <c r="F97" s="409"/>
      <c r="G97" s="409"/>
      <c r="H97" s="409"/>
      <c r="I97" s="409"/>
      <c r="J97" s="409"/>
      <c r="K97" s="411"/>
      <c r="L97" s="424"/>
    </row>
    <row r="98" spans="1:12" ht="12.75" customHeight="1" x14ac:dyDescent="0.2">
      <c r="A98" s="407" t="s">
        <v>227</v>
      </c>
      <c r="B98" s="408"/>
      <c r="C98" s="408"/>
      <c r="D98" s="408"/>
      <c r="E98" s="409">
        <f>E46/E26</f>
        <v>0.12622099225544364</v>
      </c>
      <c r="F98" s="409"/>
      <c r="G98" s="409">
        <f>G46/G26</f>
        <v>0.10015158087729137</v>
      </c>
      <c r="H98" s="409"/>
      <c r="I98" s="409">
        <f>I46/I26</f>
        <v>0.12303508467576439</v>
      </c>
      <c r="J98" s="409"/>
      <c r="K98" s="411">
        <f>K46/K26</f>
        <v>0.17413528498553646</v>
      </c>
      <c r="L98" s="424"/>
    </row>
    <row r="99" spans="1:12" ht="12.75" customHeight="1" x14ac:dyDescent="0.2">
      <c r="A99" s="413" t="s">
        <v>228</v>
      </c>
      <c r="B99" s="414"/>
      <c r="C99" s="414"/>
      <c r="D99" s="414"/>
      <c r="E99" s="409"/>
      <c r="F99" s="409"/>
      <c r="G99" s="409"/>
      <c r="H99" s="409"/>
      <c r="I99" s="409"/>
      <c r="J99" s="409"/>
      <c r="K99" s="411"/>
      <c r="L99" s="424"/>
    </row>
    <row r="100" spans="1:12" ht="12.75" customHeight="1" x14ac:dyDescent="0.2">
      <c r="A100" s="423" t="s">
        <v>229</v>
      </c>
      <c r="B100" s="414"/>
      <c r="C100" s="414"/>
      <c r="D100" s="414"/>
      <c r="E100" s="409"/>
      <c r="F100" s="409"/>
      <c r="G100" s="409"/>
      <c r="H100" s="409"/>
      <c r="I100" s="409"/>
      <c r="J100" s="409"/>
      <c r="K100" s="411"/>
      <c r="L100" s="424"/>
    </row>
    <row r="101" spans="1:12" ht="12.75" customHeight="1" x14ac:dyDescent="0.2">
      <c r="A101" s="407" t="s">
        <v>230</v>
      </c>
      <c r="B101" s="408"/>
      <c r="C101" s="408"/>
      <c r="D101" s="408"/>
      <c r="E101" s="409">
        <f>(F8+F10)/(E8+E10)</f>
        <v>0.9604132180662478</v>
      </c>
      <c r="F101" s="409"/>
      <c r="G101" s="409">
        <f>(H8+H10)/(G8+G10)</f>
        <v>0.97433936447503344</v>
      </c>
      <c r="H101" s="409"/>
      <c r="I101" s="409">
        <f>(J8+J10)/(I8+I10)</f>
        <v>1.0027303538958814</v>
      </c>
      <c r="J101" s="409"/>
      <c r="K101" s="417">
        <f>(L8+L10)/(K8+K10)</f>
        <v>0</v>
      </c>
      <c r="L101" s="418"/>
    </row>
    <row r="102" spans="1:12" ht="12.75" customHeight="1" x14ac:dyDescent="0.2">
      <c r="A102" s="413" t="s">
        <v>231</v>
      </c>
      <c r="B102" s="414"/>
      <c r="C102" s="414"/>
      <c r="D102" s="414"/>
      <c r="E102" s="409"/>
      <c r="F102" s="409"/>
      <c r="G102" s="409"/>
      <c r="H102" s="409"/>
      <c r="I102" s="409"/>
      <c r="J102" s="409"/>
      <c r="K102" s="419"/>
      <c r="L102" s="420"/>
    </row>
    <row r="103" spans="1:12" ht="12.75" customHeight="1" x14ac:dyDescent="0.2">
      <c r="A103" s="423" t="s">
        <v>232</v>
      </c>
      <c r="B103" s="414"/>
      <c r="C103" s="414"/>
      <c r="D103" s="414"/>
      <c r="E103" s="409"/>
      <c r="F103" s="409"/>
      <c r="G103" s="409"/>
      <c r="H103" s="409"/>
      <c r="I103" s="409"/>
      <c r="J103" s="409"/>
      <c r="K103" s="421"/>
      <c r="L103" s="422"/>
    </row>
    <row r="104" spans="1:12" ht="13.15" customHeight="1" x14ac:dyDescent="0.2">
      <c r="A104" s="407" t="s">
        <v>233</v>
      </c>
      <c r="B104" s="408"/>
      <c r="C104" s="408"/>
      <c r="D104" s="408"/>
      <c r="E104" s="409">
        <f>(F20)/(E20)</f>
        <v>0.93804624773790946</v>
      </c>
      <c r="F104" s="409"/>
      <c r="G104" s="409">
        <f>H20/G20</f>
        <v>0.90231014526615638</v>
      </c>
      <c r="H104" s="409"/>
      <c r="I104" s="409">
        <f>(J20)/(I20)</f>
        <v>0.98105562606688801</v>
      </c>
      <c r="J104" s="409"/>
      <c r="K104" s="411">
        <f>(L20)/(K20)</f>
        <v>0</v>
      </c>
      <c r="L104" s="411"/>
    </row>
    <row r="105" spans="1:12" ht="13.15" customHeight="1" x14ac:dyDescent="0.2">
      <c r="A105" s="413" t="s">
        <v>234</v>
      </c>
      <c r="B105" s="414"/>
      <c r="C105" s="414"/>
      <c r="D105" s="414"/>
      <c r="E105" s="409"/>
      <c r="F105" s="409"/>
      <c r="G105" s="409"/>
      <c r="H105" s="409"/>
      <c r="I105" s="409"/>
      <c r="J105" s="409"/>
      <c r="K105" s="411"/>
      <c r="L105" s="411"/>
    </row>
    <row r="106" spans="1:12" ht="13.9" customHeight="1" thickBot="1" x14ac:dyDescent="0.25">
      <c r="A106" s="415" t="s">
        <v>235</v>
      </c>
      <c r="B106" s="416"/>
      <c r="C106" s="416"/>
      <c r="D106" s="416"/>
      <c r="E106" s="410"/>
      <c r="F106" s="410"/>
      <c r="G106" s="410"/>
      <c r="H106" s="410"/>
      <c r="I106" s="410"/>
      <c r="J106" s="410"/>
      <c r="K106" s="412"/>
      <c r="L106" s="412"/>
    </row>
    <row r="108" spans="1:12" ht="3" customHeight="1" x14ac:dyDescent="0.2"/>
    <row r="109" spans="1:12" x14ac:dyDescent="0.2">
      <c r="A109" s="312"/>
      <c r="B109" s="312"/>
      <c r="C109" s="312"/>
      <c r="D109" s="312"/>
      <c r="E109" s="406"/>
      <c r="F109" s="406"/>
      <c r="G109" s="406"/>
      <c r="H109" s="406"/>
      <c r="I109" s="406"/>
      <c r="J109" s="406"/>
      <c r="K109" s="406"/>
      <c r="L109" s="406"/>
    </row>
  </sheetData>
  <mergeCells count="211">
    <mergeCell ref="A6:D6"/>
    <mergeCell ref="A7:D7"/>
    <mergeCell ref="A8:D8"/>
    <mergeCell ref="A9:D9"/>
    <mergeCell ref="A10:D10"/>
    <mergeCell ref="A11:D11"/>
    <mergeCell ref="A1:J1"/>
    <mergeCell ref="A2:L2"/>
    <mergeCell ref="A3:L3"/>
    <mergeCell ref="A4:D5"/>
    <mergeCell ref="E4:F4"/>
    <mergeCell ref="G4:H4"/>
    <mergeCell ref="I4:J4"/>
    <mergeCell ref="K4:L4"/>
    <mergeCell ref="A20:D20"/>
    <mergeCell ref="A21:D21"/>
    <mergeCell ref="A22:D22"/>
    <mergeCell ref="A23:D23"/>
    <mergeCell ref="A24:D24"/>
    <mergeCell ref="A25:D25"/>
    <mergeCell ref="A12:D12"/>
    <mergeCell ref="A14:D14"/>
    <mergeCell ref="A15:D15"/>
    <mergeCell ref="A17:L17"/>
    <mergeCell ref="A18:D19"/>
    <mergeCell ref="E18:F18"/>
    <mergeCell ref="G18:H18"/>
    <mergeCell ref="I18:J18"/>
    <mergeCell ref="K18:L18"/>
    <mergeCell ref="A13:D13"/>
    <mergeCell ref="B31:D31"/>
    <mergeCell ref="B32:D32"/>
    <mergeCell ref="B33:D33"/>
    <mergeCell ref="B34:D34"/>
    <mergeCell ref="B35:D35"/>
    <mergeCell ref="B36:D36"/>
    <mergeCell ref="A26:D26"/>
    <mergeCell ref="A28:L28"/>
    <mergeCell ref="A29:A30"/>
    <mergeCell ref="B29:D30"/>
    <mergeCell ref="E29:F29"/>
    <mergeCell ref="G29:H29"/>
    <mergeCell ref="I29:J29"/>
    <mergeCell ref="K29:L29"/>
    <mergeCell ref="K38:L38"/>
    <mergeCell ref="B40:D40"/>
    <mergeCell ref="B41:D41"/>
    <mergeCell ref="B42:D42"/>
    <mergeCell ref="B43:D43"/>
    <mergeCell ref="B44:D44"/>
    <mergeCell ref="A37:D37"/>
    <mergeCell ref="A38:A39"/>
    <mergeCell ref="B38:D39"/>
    <mergeCell ref="I38:J38"/>
    <mergeCell ref="A50:D50"/>
    <mergeCell ref="I50:J50"/>
    <mergeCell ref="K50:L50"/>
    <mergeCell ref="A51:D51"/>
    <mergeCell ref="I51:J51"/>
    <mergeCell ref="K51:L51"/>
    <mergeCell ref="B45:D45"/>
    <mergeCell ref="A46:D46"/>
    <mergeCell ref="A48:L48"/>
    <mergeCell ref="A49:D49"/>
    <mergeCell ref="E49:F49"/>
    <mergeCell ref="G49:H49"/>
    <mergeCell ref="I49:J49"/>
    <mergeCell ref="K49:L49"/>
    <mergeCell ref="G50:H50"/>
    <mergeCell ref="G51:H51"/>
    <mergeCell ref="E50:F50"/>
    <mergeCell ref="E51:F51"/>
    <mergeCell ref="A54:D54"/>
    <mergeCell ref="E54:F54"/>
    <mergeCell ref="G54:H54"/>
    <mergeCell ref="I54:J54"/>
    <mergeCell ref="K54:L54"/>
    <mergeCell ref="A56:L56"/>
    <mergeCell ref="A52:D52"/>
    <mergeCell ref="I52:J52"/>
    <mergeCell ref="K52:L52"/>
    <mergeCell ref="A53:D53"/>
    <mergeCell ref="I53:J53"/>
    <mergeCell ref="K53:L53"/>
    <mergeCell ref="G52:H52"/>
    <mergeCell ref="G53:H53"/>
    <mergeCell ref="E52:F52"/>
    <mergeCell ref="E53:F53"/>
    <mergeCell ref="A59:D59"/>
    <mergeCell ref="E59:F61"/>
    <mergeCell ref="G59:H61"/>
    <mergeCell ref="I59:J61"/>
    <mergeCell ref="K59:L61"/>
    <mergeCell ref="A60:D60"/>
    <mergeCell ref="A61:D61"/>
    <mergeCell ref="A57:L57"/>
    <mergeCell ref="A58:D58"/>
    <mergeCell ref="E58:F58"/>
    <mergeCell ref="G58:H58"/>
    <mergeCell ref="I58:J58"/>
    <mergeCell ref="K58:L58"/>
    <mergeCell ref="A65:D65"/>
    <mergeCell ref="E65:F67"/>
    <mergeCell ref="G65:H67"/>
    <mergeCell ref="I65:J67"/>
    <mergeCell ref="K65:L67"/>
    <mergeCell ref="A66:D66"/>
    <mergeCell ref="A67:D67"/>
    <mergeCell ref="A62:D62"/>
    <mergeCell ref="E62:F64"/>
    <mergeCell ref="G62:H64"/>
    <mergeCell ref="I62:J64"/>
    <mergeCell ref="K62:L64"/>
    <mergeCell ref="A63:D63"/>
    <mergeCell ref="A64:D64"/>
    <mergeCell ref="A70:D70"/>
    <mergeCell ref="E70:F72"/>
    <mergeCell ref="G70:H72"/>
    <mergeCell ref="I70:J72"/>
    <mergeCell ref="K70:L72"/>
    <mergeCell ref="A71:D71"/>
    <mergeCell ref="A72:D72"/>
    <mergeCell ref="A68:L68"/>
    <mergeCell ref="A69:D69"/>
    <mergeCell ref="E69:F69"/>
    <mergeCell ref="G69:H69"/>
    <mergeCell ref="I69:J69"/>
    <mergeCell ref="K69:L69"/>
    <mergeCell ref="A76:D76"/>
    <mergeCell ref="E76:F78"/>
    <mergeCell ref="G76:H78"/>
    <mergeCell ref="I76:J78"/>
    <mergeCell ref="K76:L78"/>
    <mergeCell ref="A77:D77"/>
    <mergeCell ref="A78:D78"/>
    <mergeCell ref="A73:D73"/>
    <mergeCell ref="E73:F75"/>
    <mergeCell ref="G73:H75"/>
    <mergeCell ref="I73:J75"/>
    <mergeCell ref="K73:L75"/>
    <mergeCell ref="A74:D74"/>
    <mergeCell ref="A75:D75"/>
    <mergeCell ref="A81:D81"/>
    <mergeCell ref="E81:F83"/>
    <mergeCell ref="G81:H83"/>
    <mergeCell ref="I81:J83"/>
    <mergeCell ref="K81:L83"/>
    <mergeCell ref="A82:D82"/>
    <mergeCell ref="A83:D83"/>
    <mergeCell ref="A79:L79"/>
    <mergeCell ref="A80:D80"/>
    <mergeCell ref="E80:F80"/>
    <mergeCell ref="G80:H80"/>
    <mergeCell ref="I80:J80"/>
    <mergeCell ref="K80:L80"/>
    <mergeCell ref="A87:D87"/>
    <mergeCell ref="E87:F89"/>
    <mergeCell ref="G87:H89"/>
    <mergeCell ref="I87:J89"/>
    <mergeCell ref="K87:L89"/>
    <mergeCell ref="A88:D88"/>
    <mergeCell ref="A89:D89"/>
    <mergeCell ref="A84:D84"/>
    <mergeCell ref="E84:F86"/>
    <mergeCell ref="G84:H86"/>
    <mergeCell ref="I84:J86"/>
    <mergeCell ref="K84:L86"/>
    <mergeCell ref="A85:D85"/>
    <mergeCell ref="A86:D86"/>
    <mergeCell ref="A93:L93"/>
    <mergeCell ref="A94:D94"/>
    <mergeCell ref="E94:F94"/>
    <mergeCell ref="G94:H94"/>
    <mergeCell ref="I94:J94"/>
    <mergeCell ref="K94:L94"/>
    <mergeCell ref="A90:D90"/>
    <mergeCell ref="E90:F92"/>
    <mergeCell ref="G90:H92"/>
    <mergeCell ref="I90:J92"/>
    <mergeCell ref="K90:L92"/>
    <mergeCell ref="A91:D91"/>
    <mergeCell ref="A92:D92"/>
    <mergeCell ref="A98:D98"/>
    <mergeCell ref="E98:F100"/>
    <mergeCell ref="G98:H100"/>
    <mergeCell ref="I98:J100"/>
    <mergeCell ref="K98:L100"/>
    <mergeCell ref="A99:D99"/>
    <mergeCell ref="A100:D100"/>
    <mergeCell ref="A95:D95"/>
    <mergeCell ref="E95:F97"/>
    <mergeCell ref="G95:H97"/>
    <mergeCell ref="I95:J97"/>
    <mergeCell ref="K95:L97"/>
    <mergeCell ref="A96:D96"/>
    <mergeCell ref="A97:D97"/>
    <mergeCell ref="A109:L109"/>
    <mergeCell ref="A104:D104"/>
    <mergeCell ref="E104:F106"/>
    <mergeCell ref="G104:H106"/>
    <mergeCell ref="I104:J106"/>
    <mergeCell ref="K104:L106"/>
    <mergeCell ref="A105:D105"/>
    <mergeCell ref="A106:D106"/>
    <mergeCell ref="A101:D101"/>
    <mergeCell ref="E101:F103"/>
    <mergeCell ref="G101:H103"/>
    <mergeCell ref="I101:J103"/>
    <mergeCell ref="K101:L103"/>
    <mergeCell ref="A102:D102"/>
    <mergeCell ref="A103:D103"/>
  </mergeCells>
  <printOptions horizontalCentered="1" verticalCentered="1"/>
  <pageMargins left="0.19685039370078741" right="0.19685039370078741" top="0.6692913385826772" bottom="0.39370078740157483" header="0.51181102362204722" footer="0.51181102362204722"/>
  <pageSetup paperSize="8" scale="68" orientation="portrait" r:id="rId1"/>
  <headerFooter alignWithMargins="0">
    <oddHeader>&amp;F</oddHeader>
    <oddFooter>&amp;L&amp;8&amp;F&amp;R&amp;8&amp;P</oddFooter>
  </headerFooter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2"/>
  <sheetViews>
    <sheetView tabSelected="1" topLeftCell="B73" workbookViewId="0">
      <selection activeCell="Q49" sqref="Q49:Q50"/>
    </sheetView>
  </sheetViews>
  <sheetFormatPr defaultRowHeight="15" x14ac:dyDescent="0.25"/>
  <cols>
    <col min="1" max="1" width="5.140625" customWidth="1"/>
    <col min="4" max="4" width="30.140625" customWidth="1"/>
    <col min="5" max="5" width="25.5703125" customWidth="1"/>
    <col min="6" max="6" width="35" customWidth="1"/>
    <col min="7" max="7" width="14.140625" customWidth="1"/>
    <col min="8" max="8" width="15.28515625" customWidth="1"/>
    <col min="9" max="9" width="10.7109375" customWidth="1"/>
    <col min="10" max="10" width="14.140625" customWidth="1"/>
    <col min="11" max="11" width="15.28515625" customWidth="1"/>
    <col min="12" max="12" width="10.7109375" customWidth="1"/>
    <col min="13" max="13" width="14.140625" customWidth="1"/>
    <col min="14" max="14" width="15.28515625" customWidth="1"/>
    <col min="15" max="15" width="10.7109375" customWidth="1"/>
    <col min="251" max="251" width="5.140625" customWidth="1"/>
    <col min="254" max="254" width="30.140625" customWidth="1"/>
    <col min="255" max="255" width="25.5703125" customWidth="1"/>
    <col min="256" max="256" width="35" customWidth="1"/>
    <col min="257" max="257" width="15.85546875" customWidth="1"/>
    <col min="258" max="258" width="12.85546875" customWidth="1"/>
    <col min="259" max="259" width="13.85546875" customWidth="1"/>
    <col min="260" max="260" width="15.85546875" customWidth="1"/>
    <col min="261" max="261" width="12.85546875" customWidth="1"/>
    <col min="262" max="262" width="13.85546875" customWidth="1"/>
    <col min="263" max="263" width="14.140625" customWidth="1"/>
    <col min="264" max="264" width="15.28515625" customWidth="1"/>
    <col min="265" max="265" width="10.7109375" customWidth="1"/>
    <col min="266" max="266" width="14.140625" customWidth="1"/>
    <col min="267" max="267" width="15.28515625" customWidth="1"/>
    <col min="268" max="268" width="10.7109375" customWidth="1"/>
    <col min="269" max="269" width="14.140625" customWidth="1"/>
    <col min="270" max="270" width="15.28515625" customWidth="1"/>
    <col min="271" max="271" width="10.7109375" customWidth="1"/>
    <col min="507" max="507" width="5.140625" customWidth="1"/>
    <col min="510" max="510" width="30.140625" customWidth="1"/>
    <col min="511" max="511" width="25.5703125" customWidth="1"/>
    <col min="512" max="512" width="35" customWidth="1"/>
    <col min="513" max="513" width="15.85546875" customWidth="1"/>
    <col min="514" max="514" width="12.85546875" customWidth="1"/>
    <col min="515" max="515" width="13.85546875" customWidth="1"/>
    <col min="516" max="516" width="15.85546875" customWidth="1"/>
    <col min="517" max="517" width="12.85546875" customWidth="1"/>
    <col min="518" max="518" width="13.85546875" customWidth="1"/>
    <col min="519" max="519" width="14.140625" customWidth="1"/>
    <col min="520" max="520" width="15.28515625" customWidth="1"/>
    <col min="521" max="521" width="10.7109375" customWidth="1"/>
    <col min="522" max="522" width="14.140625" customWidth="1"/>
    <col min="523" max="523" width="15.28515625" customWidth="1"/>
    <col min="524" max="524" width="10.7109375" customWidth="1"/>
    <col min="525" max="525" width="14.140625" customWidth="1"/>
    <col min="526" max="526" width="15.28515625" customWidth="1"/>
    <col min="527" max="527" width="10.7109375" customWidth="1"/>
    <col min="763" max="763" width="5.140625" customWidth="1"/>
    <col min="766" max="766" width="30.140625" customWidth="1"/>
    <col min="767" max="767" width="25.5703125" customWidth="1"/>
    <col min="768" max="768" width="35" customWidth="1"/>
    <col min="769" max="769" width="15.85546875" customWidth="1"/>
    <col min="770" max="770" width="12.85546875" customWidth="1"/>
    <col min="771" max="771" width="13.85546875" customWidth="1"/>
    <col min="772" max="772" width="15.85546875" customWidth="1"/>
    <col min="773" max="773" width="12.85546875" customWidth="1"/>
    <col min="774" max="774" width="13.85546875" customWidth="1"/>
    <col min="775" max="775" width="14.140625" customWidth="1"/>
    <col min="776" max="776" width="15.28515625" customWidth="1"/>
    <col min="777" max="777" width="10.7109375" customWidth="1"/>
    <col min="778" max="778" width="14.140625" customWidth="1"/>
    <col min="779" max="779" width="15.28515625" customWidth="1"/>
    <col min="780" max="780" width="10.7109375" customWidth="1"/>
    <col min="781" max="781" width="14.140625" customWidth="1"/>
    <col min="782" max="782" width="15.28515625" customWidth="1"/>
    <col min="783" max="783" width="10.7109375" customWidth="1"/>
    <col min="1019" max="1019" width="5.140625" customWidth="1"/>
    <col min="1022" max="1022" width="30.140625" customWidth="1"/>
    <col min="1023" max="1023" width="25.5703125" customWidth="1"/>
    <col min="1024" max="1024" width="35" customWidth="1"/>
    <col min="1025" max="1025" width="15.85546875" customWidth="1"/>
    <col min="1026" max="1026" width="12.85546875" customWidth="1"/>
    <col min="1027" max="1027" width="13.85546875" customWidth="1"/>
    <col min="1028" max="1028" width="15.85546875" customWidth="1"/>
    <col min="1029" max="1029" width="12.85546875" customWidth="1"/>
    <col min="1030" max="1030" width="13.85546875" customWidth="1"/>
    <col min="1031" max="1031" width="14.140625" customWidth="1"/>
    <col min="1032" max="1032" width="15.28515625" customWidth="1"/>
    <col min="1033" max="1033" width="10.7109375" customWidth="1"/>
    <col min="1034" max="1034" width="14.140625" customWidth="1"/>
    <col min="1035" max="1035" width="15.28515625" customWidth="1"/>
    <col min="1036" max="1036" width="10.7109375" customWidth="1"/>
    <col min="1037" max="1037" width="14.140625" customWidth="1"/>
    <col min="1038" max="1038" width="15.28515625" customWidth="1"/>
    <col min="1039" max="1039" width="10.7109375" customWidth="1"/>
    <col min="1275" max="1275" width="5.140625" customWidth="1"/>
    <col min="1278" max="1278" width="30.140625" customWidth="1"/>
    <col min="1279" max="1279" width="25.5703125" customWidth="1"/>
    <col min="1280" max="1280" width="35" customWidth="1"/>
    <col min="1281" max="1281" width="15.85546875" customWidth="1"/>
    <col min="1282" max="1282" width="12.85546875" customWidth="1"/>
    <col min="1283" max="1283" width="13.85546875" customWidth="1"/>
    <col min="1284" max="1284" width="15.85546875" customWidth="1"/>
    <col min="1285" max="1285" width="12.85546875" customWidth="1"/>
    <col min="1286" max="1286" width="13.85546875" customWidth="1"/>
    <col min="1287" max="1287" width="14.140625" customWidth="1"/>
    <col min="1288" max="1288" width="15.28515625" customWidth="1"/>
    <col min="1289" max="1289" width="10.7109375" customWidth="1"/>
    <col min="1290" max="1290" width="14.140625" customWidth="1"/>
    <col min="1291" max="1291" width="15.28515625" customWidth="1"/>
    <col min="1292" max="1292" width="10.7109375" customWidth="1"/>
    <col min="1293" max="1293" width="14.140625" customWidth="1"/>
    <col min="1294" max="1294" width="15.28515625" customWidth="1"/>
    <col min="1295" max="1295" width="10.7109375" customWidth="1"/>
    <col min="1531" max="1531" width="5.140625" customWidth="1"/>
    <col min="1534" max="1534" width="30.140625" customWidth="1"/>
    <col min="1535" max="1535" width="25.5703125" customWidth="1"/>
    <col min="1536" max="1536" width="35" customWidth="1"/>
    <col min="1537" max="1537" width="15.85546875" customWidth="1"/>
    <col min="1538" max="1538" width="12.85546875" customWidth="1"/>
    <col min="1539" max="1539" width="13.85546875" customWidth="1"/>
    <col min="1540" max="1540" width="15.85546875" customWidth="1"/>
    <col min="1541" max="1541" width="12.85546875" customWidth="1"/>
    <col min="1542" max="1542" width="13.85546875" customWidth="1"/>
    <col min="1543" max="1543" width="14.140625" customWidth="1"/>
    <col min="1544" max="1544" width="15.28515625" customWidth="1"/>
    <col min="1545" max="1545" width="10.7109375" customWidth="1"/>
    <col min="1546" max="1546" width="14.140625" customWidth="1"/>
    <col min="1547" max="1547" width="15.28515625" customWidth="1"/>
    <col min="1548" max="1548" width="10.7109375" customWidth="1"/>
    <col min="1549" max="1549" width="14.140625" customWidth="1"/>
    <col min="1550" max="1550" width="15.28515625" customWidth="1"/>
    <col min="1551" max="1551" width="10.7109375" customWidth="1"/>
    <col min="1787" max="1787" width="5.140625" customWidth="1"/>
    <col min="1790" max="1790" width="30.140625" customWidth="1"/>
    <col min="1791" max="1791" width="25.5703125" customWidth="1"/>
    <col min="1792" max="1792" width="35" customWidth="1"/>
    <col min="1793" max="1793" width="15.85546875" customWidth="1"/>
    <col min="1794" max="1794" width="12.85546875" customWidth="1"/>
    <col min="1795" max="1795" width="13.85546875" customWidth="1"/>
    <col min="1796" max="1796" width="15.85546875" customWidth="1"/>
    <col min="1797" max="1797" width="12.85546875" customWidth="1"/>
    <col min="1798" max="1798" width="13.85546875" customWidth="1"/>
    <col min="1799" max="1799" width="14.140625" customWidth="1"/>
    <col min="1800" max="1800" width="15.28515625" customWidth="1"/>
    <col min="1801" max="1801" width="10.7109375" customWidth="1"/>
    <col min="1802" max="1802" width="14.140625" customWidth="1"/>
    <col min="1803" max="1803" width="15.28515625" customWidth="1"/>
    <col min="1804" max="1804" width="10.7109375" customWidth="1"/>
    <col min="1805" max="1805" width="14.140625" customWidth="1"/>
    <col min="1806" max="1806" width="15.28515625" customWidth="1"/>
    <col min="1807" max="1807" width="10.7109375" customWidth="1"/>
    <col min="2043" max="2043" width="5.140625" customWidth="1"/>
    <col min="2046" max="2046" width="30.140625" customWidth="1"/>
    <col min="2047" max="2047" width="25.5703125" customWidth="1"/>
    <col min="2048" max="2048" width="35" customWidth="1"/>
    <col min="2049" max="2049" width="15.85546875" customWidth="1"/>
    <col min="2050" max="2050" width="12.85546875" customWidth="1"/>
    <col min="2051" max="2051" width="13.85546875" customWidth="1"/>
    <col min="2052" max="2052" width="15.85546875" customWidth="1"/>
    <col min="2053" max="2053" width="12.85546875" customWidth="1"/>
    <col min="2054" max="2054" width="13.85546875" customWidth="1"/>
    <col min="2055" max="2055" width="14.140625" customWidth="1"/>
    <col min="2056" max="2056" width="15.28515625" customWidth="1"/>
    <col min="2057" max="2057" width="10.7109375" customWidth="1"/>
    <col min="2058" max="2058" width="14.140625" customWidth="1"/>
    <col min="2059" max="2059" width="15.28515625" customWidth="1"/>
    <col min="2060" max="2060" width="10.7109375" customWidth="1"/>
    <col min="2061" max="2061" width="14.140625" customWidth="1"/>
    <col min="2062" max="2062" width="15.28515625" customWidth="1"/>
    <col min="2063" max="2063" width="10.7109375" customWidth="1"/>
    <col min="2299" max="2299" width="5.140625" customWidth="1"/>
    <col min="2302" max="2302" width="30.140625" customWidth="1"/>
    <col min="2303" max="2303" width="25.5703125" customWidth="1"/>
    <col min="2304" max="2304" width="35" customWidth="1"/>
    <col min="2305" max="2305" width="15.85546875" customWidth="1"/>
    <col min="2306" max="2306" width="12.85546875" customWidth="1"/>
    <col min="2307" max="2307" width="13.85546875" customWidth="1"/>
    <col min="2308" max="2308" width="15.85546875" customWidth="1"/>
    <col min="2309" max="2309" width="12.85546875" customWidth="1"/>
    <col min="2310" max="2310" width="13.85546875" customWidth="1"/>
    <col min="2311" max="2311" width="14.140625" customWidth="1"/>
    <col min="2312" max="2312" width="15.28515625" customWidth="1"/>
    <col min="2313" max="2313" width="10.7109375" customWidth="1"/>
    <col min="2314" max="2314" width="14.140625" customWidth="1"/>
    <col min="2315" max="2315" width="15.28515625" customWidth="1"/>
    <col min="2316" max="2316" width="10.7109375" customWidth="1"/>
    <col min="2317" max="2317" width="14.140625" customWidth="1"/>
    <col min="2318" max="2318" width="15.28515625" customWidth="1"/>
    <col min="2319" max="2319" width="10.7109375" customWidth="1"/>
    <col min="2555" max="2555" width="5.140625" customWidth="1"/>
    <col min="2558" max="2558" width="30.140625" customWidth="1"/>
    <col min="2559" max="2559" width="25.5703125" customWidth="1"/>
    <col min="2560" max="2560" width="35" customWidth="1"/>
    <col min="2561" max="2561" width="15.85546875" customWidth="1"/>
    <col min="2562" max="2562" width="12.85546875" customWidth="1"/>
    <col min="2563" max="2563" width="13.85546875" customWidth="1"/>
    <col min="2564" max="2564" width="15.85546875" customWidth="1"/>
    <col min="2565" max="2565" width="12.85546875" customWidth="1"/>
    <col min="2566" max="2566" width="13.85546875" customWidth="1"/>
    <col min="2567" max="2567" width="14.140625" customWidth="1"/>
    <col min="2568" max="2568" width="15.28515625" customWidth="1"/>
    <col min="2569" max="2569" width="10.7109375" customWidth="1"/>
    <col min="2570" max="2570" width="14.140625" customWidth="1"/>
    <col min="2571" max="2571" width="15.28515625" customWidth="1"/>
    <col min="2572" max="2572" width="10.7109375" customWidth="1"/>
    <col min="2573" max="2573" width="14.140625" customWidth="1"/>
    <col min="2574" max="2574" width="15.28515625" customWidth="1"/>
    <col min="2575" max="2575" width="10.7109375" customWidth="1"/>
    <col min="2811" max="2811" width="5.140625" customWidth="1"/>
    <col min="2814" max="2814" width="30.140625" customWidth="1"/>
    <col min="2815" max="2815" width="25.5703125" customWidth="1"/>
    <col min="2816" max="2816" width="35" customWidth="1"/>
    <col min="2817" max="2817" width="15.85546875" customWidth="1"/>
    <col min="2818" max="2818" width="12.85546875" customWidth="1"/>
    <col min="2819" max="2819" width="13.85546875" customWidth="1"/>
    <col min="2820" max="2820" width="15.85546875" customWidth="1"/>
    <col min="2821" max="2821" width="12.85546875" customWidth="1"/>
    <col min="2822" max="2822" width="13.85546875" customWidth="1"/>
    <col min="2823" max="2823" width="14.140625" customWidth="1"/>
    <col min="2824" max="2824" width="15.28515625" customWidth="1"/>
    <col min="2825" max="2825" width="10.7109375" customWidth="1"/>
    <col min="2826" max="2826" width="14.140625" customWidth="1"/>
    <col min="2827" max="2827" width="15.28515625" customWidth="1"/>
    <col min="2828" max="2828" width="10.7109375" customWidth="1"/>
    <col min="2829" max="2829" width="14.140625" customWidth="1"/>
    <col min="2830" max="2830" width="15.28515625" customWidth="1"/>
    <col min="2831" max="2831" width="10.7109375" customWidth="1"/>
    <col min="3067" max="3067" width="5.140625" customWidth="1"/>
    <col min="3070" max="3070" width="30.140625" customWidth="1"/>
    <col min="3071" max="3071" width="25.5703125" customWidth="1"/>
    <col min="3072" max="3072" width="35" customWidth="1"/>
    <col min="3073" max="3073" width="15.85546875" customWidth="1"/>
    <col min="3074" max="3074" width="12.85546875" customWidth="1"/>
    <col min="3075" max="3075" width="13.85546875" customWidth="1"/>
    <col min="3076" max="3076" width="15.85546875" customWidth="1"/>
    <col min="3077" max="3077" width="12.85546875" customWidth="1"/>
    <col min="3078" max="3078" width="13.85546875" customWidth="1"/>
    <col min="3079" max="3079" width="14.140625" customWidth="1"/>
    <col min="3080" max="3080" width="15.28515625" customWidth="1"/>
    <col min="3081" max="3081" width="10.7109375" customWidth="1"/>
    <col min="3082" max="3082" width="14.140625" customWidth="1"/>
    <col min="3083" max="3083" width="15.28515625" customWidth="1"/>
    <col min="3084" max="3084" width="10.7109375" customWidth="1"/>
    <col min="3085" max="3085" width="14.140625" customWidth="1"/>
    <col min="3086" max="3086" width="15.28515625" customWidth="1"/>
    <col min="3087" max="3087" width="10.7109375" customWidth="1"/>
    <col min="3323" max="3323" width="5.140625" customWidth="1"/>
    <col min="3326" max="3326" width="30.140625" customWidth="1"/>
    <col min="3327" max="3327" width="25.5703125" customWidth="1"/>
    <col min="3328" max="3328" width="35" customWidth="1"/>
    <col min="3329" max="3329" width="15.85546875" customWidth="1"/>
    <col min="3330" max="3330" width="12.85546875" customWidth="1"/>
    <col min="3331" max="3331" width="13.85546875" customWidth="1"/>
    <col min="3332" max="3332" width="15.85546875" customWidth="1"/>
    <col min="3333" max="3333" width="12.85546875" customWidth="1"/>
    <col min="3334" max="3334" width="13.85546875" customWidth="1"/>
    <col min="3335" max="3335" width="14.140625" customWidth="1"/>
    <col min="3336" max="3336" width="15.28515625" customWidth="1"/>
    <col min="3337" max="3337" width="10.7109375" customWidth="1"/>
    <col min="3338" max="3338" width="14.140625" customWidth="1"/>
    <col min="3339" max="3339" width="15.28515625" customWidth="1"/>
    <col min="3340" max="3340" width="10.7109375" customWidth="1"/>
    <col min="3341" max="3341" width="14.140625" customWidth="1"/>
    <col min="3342" max="3342" width="15.28515625" customWidth="1"/>
    <col min="3343" max="3343" width="10.7109375" customWidth="1"/>
    <col min="3579" max="3579" width="5.140625" customWidth="1"/>
    <col min="3582" max="3582" width="30.140625" customWidth="1"/>
    <col min="3583" max="3583" width="25.5703125" customWidth="1"/>
    <col min="3584" max="3584" width="35" customWidth="1"/>
    <col min="3585" max="3585" width="15.85546875" customWidth="1"/>
    <col min="3586" max="3586" width="12.85546875" customWidth="1"/>
    <col min="3587" max="3587" width="13.85546875" customWidth="1"/>
    <col min="3588" max="3588" width="15.85546875" customWidth="1"/>
    <col min="3589" max="3589" width="12.85546875" customWidth="1"/>
    <col min="3590" max="3590" width="13.85546875" customWidth="1"/>
    <col min="3591" max="3591" width="14.140625" customWidth="1"/>
    <col min="3592" max="3592" width="15.28515625" customWidth="1"/>
    <col min="3593" max="3593" width="10.7109375" customWidth="1"/>
    <col min="3594" max="3594" width="14.140625" customWidth="1"/>
    <col min="3595" max="3595" width="15.28515625" customWidth="1"/>
    <col min="3596" max="3596" width="10.7109375" customWidth="1"/>
    <col min="3597" max="3597" width="14.140625" customWidth="1"/>
    <col min="3598" max="3598" width="15.28515625" customWidth="1"/>
    <col min="3599" max="3599" width="10.7109375" customWidth="1"/>
    <col min="3835" max="3835" width="5.140625" customWidth="1"/>
    <col min="3838" max="3838" width="30.140625" customWidth="1"/>
    <col min="3839" max="3839" width="25.5703125" customWidth="1"/>
    <col min="3840" max="3840" width="35" customWidth="1"/>
    <col min="3841" max="3841" width="15.85546875" customWidth="1"/>
    <col min="3842" max="3842" width="12.85546875" customWidth="1"/>
    <col min="3843" max="3843" width="13.85546875" customWidth="1"/>
    <col min="3844" max="3844" width="15.85546875" customWidth="1"/>
    <col min="3845" max="3845" width="12.85546875" customWidth="1"/>
    <col min="3846" max="3846" width="13.85546875" customWidth="1"/>
    <col min="3847" max="3847" width="14.140625" customWidth="1"/>
    <col min="3848" max="3848" width="15.28515625" customWidth="1"/>
    <col min="3849" max="3849" width="10.7109375" customWidth="1"/>
    <col min="3850" max="3850" width="14.140625" customWidth="1"/>
    <col min="3851" max="3851" width="15.28515625" customWidth="1"/>
    <col min="3852" max="3852" width="10.7109375" customWidth="1"/>
    <col min="3853" max="3853" width="14.140625" customWidth="1"/>
    <col min="3854" max="3854" width="15.28515625" customWidth="1"/>
    <col min="3855" max="3855" width="10.7109375" customWidth="1"/>
    <col min="4091" max="4091" width="5.140625" customWidth="1"/>
    <col min="4094" max="4094" width="30.140625" customWidth="1"/>
    <col min="4095" max="4095" width="25.5703125" customWidth="1"/>
    <col min="4096" max="4096" width="35" customWidth="1"/>
    <col min="4097" max="4097" width="15.85546875" customWidth="1"/>
    <col min="4098" max="4098" width="12.85546875" customWidth="1"/>
    <col min="4099" max="4099" width="13.85546875" customWidth="1"/>
    <col min="4100" max="4100" width="15.85546875" customWidth="1"/>
    <col min="4101" max="4101" width="12.85546875" customWidth="1"/>
    <col min="4102" max="4102" width="13.85546875" customWidth="1"/>
    <col min="4103" max="4103" width="14.140625" customWidth="1"/>
    <col min="4104" max="4104" width="15.28515625" customWidth="1"/>
    <col min="4105" max="4105" width="10.7109375" customWidth="1"/>
    <col min="4106" max="4106" width="14.140625" customWidth="1"/>
    <col min="4107" max="4107" width="15.28515625" customWidth="1"/>
    <col min="4108" max="4108" width="10.7109375" customWidth="1"/>
    <col min="4109" max="4109" width="14.140625" customWidth="1"/>
    <col min="4110" max="4110" width="15.28515625" customWidth="1"/>
    <col min="4111" max="4111" width="10.7109375" customWidth="1"/>
    <col min="4347" max="4347" width="5.140625" customWidth="1"/>
    <col min="4350" max="4350" width="30.140625" customWidth="1"/>
    <col min="4351" max="4351" width="25.5703125" customWidth="1"/>
    <col min="4352" max="4352" width="35" customWidth="1"/>
    <col min="4353" max="4353" width="15.85546875" customWidth="1"/>
    <col min="4354" max="4354" width="12.85546875" customWidth="1"/>
    <col min="4355" max="4355" width="13.85546875" customWidth="1"/>
    <col min="4356" max="4356" width="15.85546875" customWidth="1"/>
    <col min="4357" max="4357" width="12.85546875" customWidth="1"/>
    <col min="4358" max="4358" width="13.85546875" customWidth="1"/>
    <col min="4359" max="4359" width="14.140625" customWidth="1"/>
    <col min="4360" max="4360" width="15.28515625" customWidth="1"/>
    <col min="4361" max="4361" width="10.7109375" customWidth="1"/>
    <col min="4362" max="4362" width="14.140625" customWidth="1"/>
    <col min="4363" max="4363" width="15.28515625" customWidth="1"/>
    <col min="4364" max="4364" width="10.7109375" customWidth="1"/>
    <col min="4365" max="4365" width="14.140625" customWidth="1"/>
    <col min="4366" max="4366" width="15.28515625" customWidth="1"/>
    <col min="4367" max="4367" width="10.7109375" customWidth="1"/>
    <col min="4603" max="4603" width="5.140625" customWidth="1"/>
    <col min="4606" max="4606" width="30.140625" customWidth="1"/>
    <col min="4607" max="4607" width="25.5703125" customWidth="1"/>
    <col min="4608" max="4608" width="35" customWidth="1"/>
    <col min="4609" max="4609" width="15.85546875" customWidth="1"/>
    <col min="4610" max="4610" width="12.85546875" customWidth="1"/>
    <col min="4611" max="4611" width="13.85546875" customWidth="1"/>
    <col min="4612" max="4612" width="15.85546875" customWidth="1"/>
    <col min="4613" max="4613" width="12.85546875" customWidth="1"/>
    <col min="4614" max="4614" width="13.85546875" customWidth="1"/>
    <col min="4615" max="4615" width="14.140625" customWidth="1"/>
    <col min="4616" max="4616" width="15.28515625" customWidth="1"/>
    <col min="4617" max="4617" width="10.7109375" customWidth="1"/>
    <col min="4618" max="4618" width="14.140625" customWidth="1"/>
    <col min="4619" max="4619" width="15.28515625" customWidth="1"/>
    <col min="4620" max="4620" width="10.7109375" customWidth="1"/>
    <col min="4621" max="4621" width="14.140625" customWidth="1"/>
    <col min="4622" max="4622" width="15.28515625" customWidth="1"/>
    <col min="4623" max="4623" width="10.7109375" customWidth="1"/>
    <col min="4859" max="4859" width="5.140625" customWidth="1"/>
    <col min="4862" max="4862" width="30.140625" customWidth="1"/>
    <col min="4863" max="4863" width="25.5703125" customWidth="1"/>
    <col min="4864" max="4864" width="35" customWidth="1"/>
    <col min="4865" max="4865" width="15.85546875" customWidth="1"/>
    <col min="4866" max="4866" width="12.85546875" customWidth="1"/>
    <col min="4867" max="4867" width="13.85546875" customWidth="1"/>
    <col min="4868" max="4868" width="15.85546875" customWidth="1"/>
    <col min="4869" max="4869" width="12.85546875" customWidth="1"/>
    <col min="4870" max="4870" width="13.85546875" customWidth="1"/>
    <col min="4871" max="4871" width="14.140625" customWidth="1"/>
    <col min="4872" max="4872" width="15.28515625" customWidth="1"/>
    <col min="4873" max="4873" width="10.7109375" customWidth="1"/>
    <col min="4874" max="4874" width="14.140625" customWidth="1"/>
    <col min="4875" max="4875" width="15.28515625" customWidth="1"/>
    <col min="4876" max="4876" width="10.7109375" customWidth="1"/>
    <col min="4877" max="4877" width="14.140625" customWidth="1"/>
    <col min="4878" max="4878" width="15.28515625" customWidth="1"/>
    <col min="4879" max="4879" width="10.7109375" customWidth="1"/>
    <col min="5115" max="5115" width="5.140625" customWidth="1"/>
    <col min="5118" max="5118" width="30.140625" customWidth="1"/>
    <col min="5119" max="5119" width="25.5703125" customWidth="1"/>
    <col min="5120" max="5120" width="35" customWidth="1"/>
    <col min="5121" max="5121" width="15.85546875" customWidth="1"/>
    <col min="5122" max="5122" width="12.85546875" customWidth="1"/>
    <col min="5123" max="5123" width="13.85546875" customWidth="1"/>
    <col min="5124" max="5124" width="15.85546875" customWidth="1"/>
    <col min="5125" max="5125" width="12.85546875" customWidth="1"/>
    <col min="5126" max="5126" width="13.85546875" customWidth="1"/>
    <col min="5127" max="5127" width="14.140625" customWidth="1"/>
    <col min="5128" max="5128" width="15.28515625" customWidth="1"/>
    <col min="5129" max="5129" width="10.7109375" customWidth="1"/>
    <col min="5130" max="5130" width="14.140625" customWidth="1"/>
    <col min="5131" max="5131" width="15.28515625" customWidth="1"/>
    <col min="5132" max="5132" width="10.7109375" customWidth="1"/>
    <col min="5133" max="5133" width="14.140625" customWidth="1"/>
    <col min="5134" max="5134" width="15.28515625" customWidth="1"/>
    <col min="5135" max="5135" width="10.7109375" customWidth="1"/>
    <col min="5371" max="5371" width="5.140625" customWidth="1"/>
    <col min="5374" max="5374" width="30.140625" customWidth="1"/>
    <col min="5375" max="5375" width="25.5703125" customWidth="1"/>
    <col min="5376" max="5376" width="35" customWidth="1"/>
    <col min="5377" max="5377" width="15.85546875" customWidth="1"/>
    <col min="5378" max="5378" width="12.85546875" customWidth="1"/>
    <col min="5379" max="5379" width="13.85546875" customWidth="1"/>
    <col min="5380" max="5380" width="15.85546875" customWidth="1"/>
    <col min="5381" max="5381" width="12.85546875" customWidth="1"/>
    <col min="5382" max="5382" width="13.85546875" customWidth="1"/>
    <col min="5383" max="5383" width="14.140625" customWidth="1"/>
    <col min="5384" max="5384" width="15.28515625" customWidth="1"/>
    <col min="5385" max="5385" width="10.7109375" customWidth="1"/>
    <col min="5386" max="5386" width="14.140625" customWidth="1"/>
    <col min="5387" max="5387" width="15.28515625" customWidth="1"/>
    <col min="5388" max="5388" width="10.7109375" customWidth="1"/>
    <col min="5389" max="5389" width="14.140625" customWidth="1"/>
    <col min="5390" max="5390" width="15.28515625" customWidth="1"/>
    <col min="5391" max="5391" width="10.7109375" customWidth="1"/>
    <col min="5627" max="5627" width="5.140625" customWidth="1"/>
    <col min="5630" max="5630" width="30.140625" customWidth="1"/>
    <col min="5631" max="5631" width="25.5703125" customWidth="1"/>
    <col min="5632" max="5632" width="35" customWidth="1"/>
    <col min="5633" max="5633" width="15.85546875" customWidth="1"/>
    <col min="5634" max="5634" width="12.85546875" customWidth="1"/>
    <col min="5635" max="5635" width="13.85546875" customWidth="1"/>
    <col min="5636" max="5636" width="15.85546875" customWidth="1"/>
    <col min="5637" max="5637" width="12.85546875" customWidth="1"/>
    <col min="5638" max="5638" width="13.85546875" customWidth="1"/>
    <col min="5639" max="5639" width="14.140625" customWidth="1"/>
    <col min="5640" max="5640" width="15.28515625" customWidth="1"/>
    <col min="5641" max="5641" width="10.7109375" customWidth="1"/>
    <col min="5642" max="5642" width="14.140625" customWidth="1"/>
    <col min="5643" max="5643" width="15.28515625" customWidth="1"/>
    <col min="5644" max="5644" width="10.7109375" customWidth="1"/>
    <col min="5645" max="5645" width="14.140625" customWidth="1"/>
    <col min="5646" max="5646" width="15.28515625" customWidth="1"/>
    <col min="5647" max="5647" width="10.7109375" customWidth="1"/>
    <col min="5883" max="5883" width="5.140625" customWidth="1"/>
    <col min="5886" max="5886" width="30.140625" customWidth="1"/>
    <col min="5887" max="5887" width="25.5703125" customWidth="1"/>
    <col min="5888" max="5888" width="35" customWidth="1"/>
    <col min="5889" max="5889" width="15.85546875" customWidth="1"/>
    <col min="5890" max="5890" width="12.85546875" customWidth="1"/>
    <col min="5891" max="5891" width="13.85546875" customWidth="1"/>
    <col min="5892" max="5892" width="15.85546875" customWidth="1"/>
    <col min="5893" max="5893" width="12.85546875" customWidth="1"/>
    <col min="5894" max="5894" width="13.85546875" customWidth="1"/>
    <col min="5895" max="5895" width="14.140625" customWidth="1"/>
    <col min="5896" max="5896" width="15.28515625" customWidth="1"/>
    <col min="5897" max="5897" width="10.7109375" customWidth="1"/>
    <col min="5898" max="5898" width="14.140625" customWidth="1"/>
    <col min="5899" max="5899" width="15.28515625" customWidth="1"/>
    <col min="5900" max="5900" width="10.7109375" customWidth="1"/>
    <col min="5901" max="5901" width="14.140625" customWidth="1"/>
    <col min="5902" max="5902" width="15.28515625" customWidth="1"/>
    <col min="5903" max="5903" width="10.7109375" customWidth="1"/>
    <col min="6139" max="6139" width="5.140625" customWidth="1"/>
    <col min="6142" max="6142" width="30.140625" customWidth="1"/>
    <col min="6143" max="6143" width="25.5703125" customWidth="1"/>
    <col min="6144" max="6144" width="35" customWidth="1"/>
    <col min="6145" max="6145" width="15.85546875" customWidth="1"/>
    <col min="6146" max="6146" width="12.85546875" customWidth="1"/>
    <col min="6147" max="6147" width="13.85546875" customWidth="1"/>
    <col min="6148" max="6148" width="15.85546875" customWidth="1"/>
    <col min="6149" max="6149" width="12.85546875" customWidth="1"/>
    <col min="6150" max="6150" width="13.85546875" customWidth="1"/>
    <col min="6151" max="6151" width="14.140625" customWidth="1"/>
    <col min="6152" max="6152" width="15.28515625" customWidth="1"/>
    <col min="6153" max="6153" width="10.7109375" customWidth="1"/>
    <col min="6154" max="6154" width="14.140625" customWidth="1"/>
    <col min="6155" max="6155" width="15.28515625" customWidth="1"/>
    <col min="6156" max="6156" width="10.7109375" customWidth="1"/>
    <col min="6157" max="6157" width="14.140625" customWidth="1"/>
    <col min="6158" max="6158" width="15.28515625" customWidth="1"/>
    <col min="6159" max="6159" width="10.7109375" customWidth="1"/>
    <col min="6395" max="6395" width="5.140625" customWidth="1"/>
    <col min="6398" max="6398" width="30.140625" customWidth="1"/>
    <col min="6399" max="6399" width="25.5703125" customWidth="1"/>
    <col min="6400" max="6400" width="35" customWidth="1"/>
    <col min="6401" max="6401" width="15.85546875" customWidth="1"/>
    <col min="6402" max="6402" width="12.85546875" customWidth="1"/>
    <col min="6403" max="6403" width="13.85546875" customWidth="1"/>
    <col min="6404" max="6404" width="15.85546875" customWidth="1"/>
    <col min="6405" max="6405" width="12.85546875" customWidth="1"/>
    <col min="6406" max="6406" width="13.85546875" customWidth="1"/>
    <col min="6407" max="6407" width="14.140625" customWidth="1"/>
    <col min="6408" max="6408" width="15.28515625" customWidth="1"/>
    <col min="6409" max="6409" width="10.7109375" customWidth="1"/>
    <col min="6410" max="6410" width="14.140625" customWidth="1"/>
    <col min="6411" max="6411" width="15.28515625" customWidth="1"/>
    <col min="6412" max="6412" width="10.7109375" customWidth="1"/>
    <col min="6413" max="6413" width="14.140625" customWidth="1"/>
    <col min="6414" max="6414" width="15.28515625" customWidth="1"/>
    <col min="6415" max="6415" width="10.7109375" customWidth="1"/>
    <col min="6651" max="6651" width="5.140625" customWidth="1"/>
    <col min="6654" max="6654" width="30.140625" customWidth="1"/>
    <col min="6655" max="6655" width="25.5703125" customWidth="1"/>
    <col min="6656" max="6656" width="35" customWidth="1"/>
    <col min="6657" max="6657" width="15.85546875" customWidth="1"/>
    <col min="6658" max="6658" width="12.85546875" customWidth="1"/>
    <col min="6659" max="6659" width="13.85546875" customWidth="1"/>
    <col min="6660" max="6660" width="15.85546875" customWidth="1"/>
    <col min="6661" max="6661" width="12.85546875" customWidth="1"/>
    <col min="6662" max="6662" width="13.85546875" customWidth="1"/>
    <col min="6663" max="6663" width="14.140625" customWidth="1"/>
    <col min="6664" max="6664" width="15.28515625" customWidth="1"/>
    <col min="6665" max="6665" width="10.7109375" customWidth="1"/>
    <col min="6666" max="6666" width="14.140625" customWidth="1"/>
    <col min="6667" max="6667" width="15.28515625" customWidth="1"/>
    <col min="6668" max="6668" width="10.7109375" customWidth="1"/>
    <col min="6669" max="6669" width="14.140625" customWidth="1"/>
    <col min="6670" max="6670" width="15.28515625" customWidth="1"/>
    <col min="6671" max="6671" width="10.7109375" customWidth="1"/>
    <col min="6907" max="6907" width="5.140625" customWidth="1"/>
    <col min="6910" max="6910" width="30.140625" customWidth="1"/>
    <col min="6911" max="6911" width="25.5703125" customWidth="1"/>
    <col min="6912" max="6912" width="35" customWidth="1"/>
    <col min="6913" max="6913" width="15.85546875" customWidth="1"/>
    <col min="6914" max="6914" width="12.85546875" customWidth="1"/>
    <col min="6915" max="6915" width="13.85546875" customWidth="1"/>
    <col min="6916" max="6916" width="15.85546875" customWidth="1"/>
    <col min="6917" max="6917" width="12.85546875" customWidth="1"/>
    <col min="6918" max="6918" width="13.85546875" customWidth="1"/>
    <col min="6919" max="6919" width="14.140625" customWidth="1"/>
    <col min="6920" max="6920" width="15.28515625" customWidth="1"/>
    <col min="6921" max="6921" width="10.7109375" customWidth="1"/>
    <col min="6922" max="6922" width="14.140625" customWidth="1"/>
    <col min="6923" max="6923" width="15.28515625" customWidth="1"/>
    <col min="6924" max="6924" width="10.7109375" customWidth="1"/>
    <col min="6925" max="6925" width="14.140625" customWidth="1"/>
    <col min="6926" max="6926" width="15.28515625" customWidth="1"/>
    <col min="6927" max="6927" width="10.7109375" customWidth="1"/>
    <col min="7163" max="7163" width="5.140625" customWidth="1"/>
    <col min="7166" max="7166" width="30.140625" customWidth="1"/>
    <col min="7167" max="7167" width="25.5703125" customWidth="1"/>
    <col min="7168" max="7168" width="35" customWidth="1"/>
    <col min="7169" max="7169" width="15.85546875" customWidth="1"/>
    <col min="7170" max="7170" width="12.85546875" customWidth="1"/>
    <col min="7171" max="7171" width="13.85546875" customWidth="1"/>
    <col min="7172" max="7172" width="15.85546875" customWidth="1"/>
    <col min="7173" max="7173" width="12.85546875" customWidth="1"/>
    <col min="7174" max="7174" width="13.85546875" customWidth="1"/>
    <col min="7175" max="7175" width="14.140625" customWidth="1"/>
    <col min="7176" max="7176" width="15.28515625" customWidth="1"/>
    <col min="7177" max="7177" width="10.7109375" customWidth="1"/>
    <col min="7178" max="7178" width="14.140625" customWidth="1"/>
    <col min="7179" max="7179" width="15.28515625" customWidth="1"/>
    <col min="7180" max="7180" width="10.7109375" customWidth="1"/>
    <col min="7181" max="7181" width="14.140625" customWidth="1"/>
    <col min="7182" max="7182" width="15.28515625" customWidth="1"/>
    <col min="7183" max="7183" width="10.7109375" customWidth="1"/>
    <col min="7419" max="7419" width="5.140625" customWidth="1"/>
    <col min="7422" max="7422" width="30.140625" customWidth="1"/>
    <col min="7423" max="7423" width="25.5703125" customWidth="1"/>
    <col min="7424" max="7424" width="35" customWidth="1"/>
    <col min="7425" max="7425" width="15.85546875" customWidth="1"/>
    <col min="7426" max="7426" width="12.85546875" customWidth="1"/>
    <col min="7427" max="7427" width="13.85546875" customWidth="1"/>
    <col min="7428" max="7428" width="15.85546875" customWidth="1"/>
    <col min="7429" max="7429" width="12.85546875" customWidth="1"/>
    <col min="7430" max="7430" width="13.85546875" customWidth="1"/>
    <col min="7431" max="7431" width="14.140625" customWidth="1"/>
    <col min="7432" max="7432" width="15.28515625" customWidth="1"/>
    <col min="7433" max="7433" width="10.7109375" customWidth="1"/>
    <col min="7434" max="7434" width="14.140625" customWidth="1"/>
    <col min="7435" max="7435" width="15.28515625" customWidth="1"/>
    <col min="7436" max="7436" width="10.7109375" customWidth="1"/>
    <col min="7437" max="7437" width="14.140625" customWidth="1"/>
    <col min="7438" max="7438" width="15.28515625" customWidth="1"/>
    <col min="7439" max="7439" width="10.7109375" customWidth="1"/>
    <col min="7675" max="7675" width="5.140625" customWidth="1"/>
    <col min="7678" max="7678" width="30.140625" customWidth="1"/>
    <col min="7679" max="7679" width="25.5703125" customWidth="1"/>
    <col min="7680" max="7680" width="35" customWidth="1"/>
    <col min="7681" max="7681" width="15.85546875" customWidth="1"/>
    <col min="7682" max="7682" width="12.85546875" customWidth="1"/>
    <col min="7683" max="7683" width="13.85546875" customWidth="1"/>
    <col min="7684" max="7684" width="15.85546875" customWidth="1"/>
    <col min="7685" max="7685" width="12.85546875" customWidth="1"/>
    <col min="7686" max="7686" width="13.85546875" customWidth="1"/>
    <col min="7687" max="7687" width="14.140625" customWidth="1"/>
    <col min="7688" max="7688" width="15.28515625" customWidth="1"/>
    <col min="7689" max="7689" width="10.7109375" customWidth="1"/>
    <col min="7690" max="7690" width="14.140625" customWidth="1"/>
    <col min="7691" max="7691" width="15.28515625" customWidth="1"/>
    <col min="7692" max="7692" width="10.7109375" customWidth="1"/>
    <col min="7693" max="7693" width="14.140625" customWidth="1"/>
    <col min="7694" max="7694" width="15.28515625" customWidth="1"/>
    <col min="7695" max="7695" width="10.7109375" customWidth="1"/>
    <col min="7931" max="7931" width="5.140625" customWidth="1"/>
    <col min="7934" max="7934" width="30.140625" customWidth="1"/>
    <col min="7935" max="7935" width="25.5703125" customWidth="1"/>
    <col min="7936" max="7936" width="35" customWidth="1"/>
    <col min="7937" max="7937" width="15.85546875" customWidth="1"/>
    <col min="7938" max="7938" width="12.85546875" customWidth="1"/>
    <col min="7939" max="7939" width="13.85546875" customWidth="1"/>
    <col min="7940" max="7940" width="15.85546875" customWidth="1"/>
    <col min="7941" max="7941" width="12.85546875" customWidth="1"/>
    <col min="7942" max="7942" width="13.85546875" customWidth="1"/>
    <col min="7943" max="7943" width="14.140625" customWidth="1"/>
    <col min="7944" max="7944" width="15.28515625" customWidth="1"/>
    <col min="7945" max="7945" width="10.7109375" customWidth="1"/>
    <col min="7946" max="7946" width="14.140625" customWidth="1"/>
    <col min="7947" max="7947" width="15.28515625" customWidth="1"/>
    <col min="7948" max="7948" width="10.7109375" customWidth="1"/>
    <col min="7949" max="7949" width="14.140625" customWidth="1"/>
    <col min="7950" max="7950" width="15.28515625" customWidth="1"/>
    <col min="7951" max="7951" width="10.7109375" customWidth="1"/>
    <col min="8187" max="8187" width="5.140625" customWidth="1"/>
    <col min="8190" max="8190" width="30.140625" customWidth="1"/>
    <col min="8191" max="8191" width="25.5703125" customWidth="1"/>
    <col min="8192" max="8192" width="35" customWidth="1"/>
    <col min="8193" max="8193" width="15.85546875" customWidth="1"/>
    <col min="8194" max="8194" width="12.85546875" customWidth="1"/>
    <col min="8195" max="8195" width="13.85546875" customWidth="1"/>
    <col min="8196" max="8196" width="15.85546875" customWidth="1"/>
    <col min="8197" max="8197" width="12.85546875" customWidth="1"/>
    <col min="8198" max="8198" width="13.85546875" customWidth="1"/>
    <col min="8199" max="8199" width="14.140625" customWidth="1"/>
    <col min="8200" max="8200" width="15.28515625" customWidth="1"/>
    <col min="8201" max="8201" width="10.7109375" customWidth="1"/>
    <col min="8202" max="8202" width="14.140625" customWidth="1"/>
    <col min="8203" max="8203" width="15.28515625" customWidth="1"/>
    <col min="8204" max="8204" width="10.7109375" customWidth="1"/>
    <col min="8205" max="8205" width="14.140625" customWidth="1"/>
    <col min="8206" max="8206" width="15.28515625" customWidth="1"/>
    <col min="8207" max="8207" width="10.7109375" customWidth="1"/>
    <col min="8443" max="8443" width="5.140625" customWidth="1"/>
    <col min="8446" max="8446" width="30.140625" customWidth="1"/>
    <col min="8447" max="8447" width="25.5703125" customWidth="1"/>
    <col min="8448" max="8448" width="35" customWidth="1"/>
    <col min="8449" max="8449" width="15.85546875" customWidth="1"/>
    <col min="8450" max="8450" width="12.85546875" customWidth="1"/>
    <col min="8451" max="8451" width="13.85546875" customWidth="1"/>
    <col min="8452" max="8452" width="15.85546875" customWidth="1"/>
    <col min="8453" max="8453" width="12.85546875" customWidth="1"/>
    <col min="8454" max="8454" width="13.85546875" customWidth="1"/>
    <col min="8455" max="8455" width="14.140625" customWidth="1"/>
    <col min="8456" max="8456" width="15.28515625" customWidth="1"/>
    <col min="8457" max="8457" width="10.7109375" customWidth="1"/>
    <col min="8458" max="8458" width="14.140625" customWidth="1"/>
    <col min="8459" max="8459" width="15.28515625" customWidth="1"/>
    <col min="8460" max="8460" width="10.7109375" customWidth="1"/>
    <col min="8461" max="8461" width="14.140625" customWidth="1"/>
    <col min="8462" max="8462" width="15.28515625" customWidth="1"/>
    <col min="8463" max="8463" width="10.7109375" customWidth="1"/>
    <col min="8699" max="8699" width="5.140625" customWidth="1"/>
    <col min="8702" max="8702" width="30.140625" customWidth="1"/>
    <col min="8703" max="8703" width="25.5703125" customWidth="1"/>
    <col min="8704" max="8704" width="35" customWidth="1"/>
    <col min="8705" max="8705" width="15.85546875" customWidth="1"/>
    <col min="8706" max="8706" width="12.85546875" customWidth="1"/>
    <col min="8707" max="8707" width="13.85546875" customWidth="1"/>
    <col min="8708" max="8708" width="15.85546875" customWidth="1"/>
    <col min="8709" max="8709" width="12.85546875" customWidth="1"/>
    <col min="8710" max="8710" width="13.85546875" customWidth="1"/>
    <col min="8711" max="8711" width="14.140625" customWidth="1"/>
    <col min="8712" max="8712" width="15.28515625" customWidth="1"/>
    <col min="8713" max="8713" width="10.7109375" customWidth="1"/>
    <col min="8714" max="8714" width="14.140625" customWidth="1"/>
    <col min="8715" max="8715" width="15.28515625" customWidth="1"/>
    <col min="8716" max="8716" width="10.7109375" customWidth="1"/>
    <col min="8717" max="8717" width="14.140625" customWidth="1"/>
    <col min="8718" max="8718" width="15.28515625" customWidth="1"/>
    <col min="8719" max="8719" width="10.7109375" customWidth="1"/>
    <col min="8955" max="8955" width="5.140625" customWidth="1"/>
    <col min="8958" max="8958" width="30.140625" customWidth="1"/>
    <col min="8959" max="8959" width="25.5703125" customWidth="1"/>
    <col min="8960" max="8960" width="35" customWidth="1"/>
    <col min="8961" max="8961" width="15.85546875" customWidth="1"/>
    <col min="8962" max="8962" width="12.85546875" customWidth="1"/>
    <col min="8963" max="8963" width="13.85546875" customWidth="1"/>
    <col min="8964" max="8964" width="15.85546875" customWidth="1"/>
    <col min="8965" max="8965" width="12.85546875" customWidth="1"/>
    <col min="8966" max="8966" width="13.85546875" customWidth="1"/>
    <col min="8967" max="8967" width="14.140625" customWidth="1"/>
    <col min="8968" max="8968" width="15.28515625" customWidth="1"/>
    <col min="8969" max="8969" width="10.7109375" customWidth="1"/>
    <col min="8970" max="8970" width="14.140625" customWidth="1"/>
    <col min="8971" max="8971" width="15.28515625" customWidth="1"/>
    <col min="8972" max="8972" width="10.7109375" customWidth="1"/>
    <col min="8973" max="8973" width="14.140625" customWidth="1"/>
    <col min="8974" max="8974" width="15.28515625" customWidth="1"/>
    <col min="8975" max="8975" width="10.7109375" customWidth="1"/>
    <col min="9211" max="9211" width="5.140625" customWidth="1"/>
    <col min="9214" max="9214" width="30.140625" customWidth="1"/>
    <col min="9215" max="9215" width="25.5703125" customWidth="1"/>
    <col min="9216" max="9216" width="35" customWidth="1"/>
    <col min="9217" max="9217" width="15.85546875" customWidth="1"/>
    <col min="9218" max="9218" width="12.85546875" customWidth="1"/>
    <col min="9219" max="9219" width="13.85546875" customWidth="1"/>
    <col min="9220" max="9220" width="15.85546875" customWidth="1"/>
    <col min="9221" max="9221" width="12.85546875" customWidth="1"/>
    <col min="9222" max="9222" width="13.85546875" customWidth="1"/>
    <col min="9223" max="9223" width="14.140625" customWidth="1"/>
    <col min="9224" max="9224" width="15.28515625" customWidth="1"/>
    <col min="9225" max="9225" width="10.7109375" customWidth="1"/>
    <col min="9226" max="9226" width="14.140625" customWidth="1"/>
    <col min="9227" max="9227" width="15.28515625" customWidth="1"/>
    <col min="9228" max="9228" width="10.7109375" customWidth="1"/>
    <col min="9229" max="9229" width="14.140625" customWidth="1"/>
    <col min="9230" max="9230" width="15.28515625" customWidth="1"/>
    <col min="9231" max="9231" width="10.7109375" customWidth="1"/>
    <col min="9467" max="9467" width="5.140625" customWidth="1"/>
    <col min="9470" max="9470" width="30.140625" customWidth="1"/>
    <col min="9471" max="9471" width="25.5703125" customWidth="1"/>
    <col min="9472" max="9472" width="35" customWidth="1"/>
    <col min="9473" max="9473" width="15.85546875" customWidth="1"/>
    <col min="9474" max="9474" width="12.85546875" customWidth="1"/>
    <col min="9475" max="9475" width="13.85546875" customWidth="1"/>
    <col min="9476" max="9476" width="15.85546875" customWidth="1"/>
    <col min="9477" max="9477" width="12.85546875" customWidth="1"/>
    <col min="9478" max="9478" width="13.85546875" customWidth="1"/>
    <col min="9479" max="9479" width="14.140625" customWidth="1"/>
    <col min="9480" max="9480" width="15.28515625" customWidth="1"/>
    <col min="9481" max="9481" width="10.7109375" customWidth="1"/>
    <col min="9482" max="9482" width="14.140625" customWidth="1"/>
    <col min="9483" max="9483" width="15.28515625" customWidth="1"/>
    <col min="9484" max="9484" width="10.7109375" customWidth="1"/>
    <col min="9485" max="9485" width="14.140625" customWidth="1"/>
    <col min="9486" max="9486" width="15.28515625" customWidth="1"/>
    <col min="9487" max="9487" width="10.7109375" customWidth="1"/>
    <col min="9723" max="9723" width="5.140625" customWidth="1"/>
    <col min="9726" max="9726" width="30.140625" customWidth="1"/>
    <col min="9727" max="9727" width="25.5703125" customWidth="1"/>
    <col min="9728" max="9728" width="35" customWidth="1"/>
    <col min="9729" max="9729" width="15.85546875" customWidth="1"/>
    <col min="9730" max="9730" width="12.85546875" customWidth="1"/>
    <col min="9731" max="9731" width="13.85546875" customWidth="1"/>
    <col min="9732" max="9732" width="15.85546875" customWidth="1"/>
    <col min="9733" max="9733" width="12.85546875" customWidth="1"/>
    <col min="9734" max="9734" width="13.85546875" customWidth="1"/>
    <col min="9735" max="9735" width="14.140625" customWidth="1"/>
    <col min="9736" max="9736" width="15.28515625" customWidth="1"/>
    <col min="9737" max="9737" width="10.7109375" customWidth="1"/>
    <col min="9738" max="9738" width="14.140625" customWidth="1"/>
    <col min="9739" max="9739" width="15.28515625" customWidth="1"/>
    <col min="9740" max="9740" width="10.7109375" customWidth="1"/>
    <col min="9741" max="9741" width="14.140625" customWidth="1"/>
    <col min="9742" max="9742" width="15.28515625" customWidth="1"/>
    <col min="9743" max="9743" width="10.7109375" customWidth="1"/>
    <col min="9979" max="9979" width="5.140625" customWidth="1"/>
    <col min="9982" max="9982" width="30.140625" customWidth="1"/>
    <col min="9983" max="9983" width="25.5703125" customWidth="1"/>
    <col min="9984" max="9984" width="35" customWidth="1"/>
    <col min="9985" max="9985" width="15.85546875" customWidth="1"/>
    <col min="9986" max="9986" width="12.85546875" customWidth="1"/>
    <col min="9987" max="9987" width="13.85546875" customWidth="1"/>
    <col min="9988" max="9988" width="15.85546875" customWidth="1"/>
    <col min="9989" max="9989" width="12.85546875" customWidth="1"/>
    <col min="9990" max="9990" width="13.85546875" customWidth="1"/>
    <col min="9991" max="9991" width="14.140625" customWidth="1"/>
    <col min="9992" max="9992" width="15.28515625" customWidth="1"/>
    <col min="9993" max="9993" width="10.7109375" customWidth="1"/>
    <col min="9994" max="9994" width="14.140625" customWidth="1"/>
    <col min="9995" max="9995" width="15.28515625" customWidth="1"/>
    <col min="9996" max="9996" width="10.7109375" customWidth="1"/>
    <col min="9997" max="9997" width="14.140625" customWidth="1"/>
    <col min="9998" max="9998" width="15.28515625" customWidth="1"/>
    <col min="9999" max="9999" width="10.7109375" customWidth="1"/>
    <col min="10235" max="10235" width="5.140625" customWidth="1"/>
    <col min="10238" max="10238" width="30.140625" customWidth="1"/>
    <col min="10239" max="10239" width="25.5703125" customWidth="1"/>
    <col min="10240" max="10240" width="35" customWidth="1"/>
    <col min="10241" max="10241" width="15.85546875" customWidth="1"/>
    <col min="10242" max="10242" width="12.85546875" customWidth="1"/>
    <col min="10243" max="10243" width="13.85546875" customWidth="1"/>
    <col min="10244" max="10244" width="15.85546875" customWidth="1"/>
    <col min="10245" max="10245" width="12.85546875" customWidth="1"/>
    <col min="10246" max="10246" width="13.85546875" customWidth="1"/>
    <col min="10247" max="10247" width="14.140625" customWidth="1"/>
    <col min="10248" max="10248" width="15.28515625" customWidth="1"/>
    <col min="10249" max="10249" width="10.7109375" customWidth="1"/>
    <col min="10250" max="10250" width="14.140625" customWidth="1"/>
    <col min="10251" max="10251" width="15.28515625" customWidth="1"/>
    <col min="10252" max="10252" width="10.7109375" customWidth="1"/>
    <col min="10253" max="10253" width="14.140625" customWidth="1"/>
    <col min="10254" max="10254" width="15.28515625" customWidth="1"/>
    <col min="10255" max="10255" width="10.7109375" customWidth="1"/>
    <col min="10491" max="10491" width="5.140625" customWidth="1"/>
    <col min="10494" max="10494" width="30.140625" customWidth="1"/>
    <col min="10495" max="10495" width="25.5703125" customWidth="1"/>
    <col min="10496" max="10496" width="35" customWidth="1"/>
    <col min="10497" max="10497" width="15.85546875" customWidth="1"/>
    <col min="10498" max="10498" width="12.85546875" customWidth="1"/>
    <col min="10499" max="10499" width="13.85546875" customWidth="1"/>
    <col min="10500" max="10500" width="15.85546875" customWidth="1"/>
    <col min="10501" max="10501" width="12.85546875" customWidth="1"/>
    <col min="10502" max="10502" width="13.85546875" customWidth="1"/>
    <col min="10503" max="10503" width="14.140625" customWidth="1"/>
    <col min="10504" max="10504" width="15.28515625" customWidth="1"/>
    <col min="10505" max="10505" width="10.7109375" customWidth="1"/>
    <col min="10506" max="10506" width="14.140625" customWidth="1"/>
    <col min="10507" max="10507" width="15.28515625" customWidth="1"/>
    <col min="10508" max="10508" width="10.7109375" customWidth="1"/>
    <col min="10509" max="10509" width="14.140625" customWidth="1"/>
    <col min="10510" max="10510" width="15.28515625" customWidth="1"/>
    <col min="10511" max="10511" width="10.7109375" customWidth="1"/>
    <col min="10747" max="10747" width="5.140625" customWidth="1"/>
    <col min="10750" max="10750" width="30.140625" customWidth="1"/>
    <col min="10751" max="10751" width="25.5703125" customWidth="1"/>
    <col min="10752" max="10752" width="35" customWidth="1"/>
    <col min="10753" max="10753" width="15.85546875" customWidth="1"/>
    <col min="10754" max="10754" width="12.85546875" customWidth="1"/>
    <col min="10755" max="10755" width="13.85546875" customWidth="1"/>
    <col min="10756" max="10756" width="15.85546875" customWidth="1"/>
    <col min="10757" max="10757" width="12.85546875" customWidth="1"/>
    <col min="10758" max="10758" width="13.85546875" customWidth="1"/>
    <col min="10759" max="10759" width="14.140625" customWidth="1"/>
    <col min="10760" max="10760" width="15.28515625" customWidth="1"/>
    <col min="10761" max="10761" width="10.7109375" customWidth="1"/>
    <col min="10762" max="10762" width="14.140625" customWidth="1"/>
    <col min="10763" max="10763" width="15.28515625" customWidth="1"/>
    <col min="10764" max="10764" width="10.7109375" customWidth="1"/>
    <col min="10765" max="10765" width="14.140625" customWidth="1"/>
    <col min="10766" max="10766" width="15.28515625" customWidth="1"/>
    <col min="10767" max="10767" width="10.7109375" customWidth="1"/>
    <col min="11003" max="11003" width="5.140625" customWidth="1"/>
    <col min="11006" max="11006" width="30.140625" customWidth="1"/>
    <col min="11007" max="11007" width="25.5703125" customWidth="1"/>
    <col min="11008" max="11008" width="35" customWidth="1"/>
    <col min="11009" max="11009" width="15.85546875" customWidth="1"/>
    <col min="11010" max="11010" width="12.85546875" customWidth="1"/>
    <col min="11011" max="11011" width="13.85546875" customWidth="1"/>
    <col min="11012" max="11012" width="15.85546875" customWidth="1"/>
    <col min="11013" max="11013" width="12.85546875" customWidth="1"/>
    <col min="11014" max="11014" width="13.85546875" customWidth="1"/>
    <col min="11015" max="11015" width="14.140625" customWidth="1"/>
    <col min="11016" max="11016" width="15.28515625" customWidth="1"/>
    <col min="11017" max="11017" width="10.7109375" customWidth="1"/>
    <col min="11018" max="11018" width="14.140625" customWidth="1"/>
    <col min="11019" max="11019" width="15.28515625" customWidth="1"/>
    <col min="11020" max="11020" width="10.7109375" customWidth="1"/>
    <col min="11021" max="11021" width="14.140625" customWidth="1"/>
    <col min="11022" max="11022" width="15.28515625" customWidth="1"/>
    <col min="11023" max="11023" width="10.7109375" customWidth="1"/>
    <col min="11259" max="11259" width="5.140625" customWidth="1"/>
    <col min="11262" max="11262" width="30.140625" customWidth="1"/>
    <col min="11263" max="11263" width="25.5703125" customWidth="1"/>
    <col min="11264" max="11264" width="35" customWidth="1"/>
    <col min="11265" max="11265" width="15.85546875" customWidth="1"/>
    <col min="11266" max="11266" width="12.85546875" customWidth="1"/>
    <col min="11267" max="11267" width="13.85546875" customWidth="1"/>
    <col min="11268" max="11268" width="15.85546875" customWidth="1"/>
    <col min="11269" max="11269" width="12.85546875" customWidth="1"/>
    <col min="11270" max="11270" width="13.85546875" customWidth="1"/>
    <col min="11271" max="11271" width="14.140625" customWidth="1"/>
    <col min="11272" max="11272" width="15.28515625" customWidth="1"/>
    <col min="11273" max="11273" width="10.7109375" customWidth="1"/>
    <col min="11274" max="11274" width="14.140625" customWidth="1"/>
    <col min="11275" max="11275" width="15.28515625" customWidth="1"/>
    <col min="11276" max="11276" width="10.7109375" customWidth="1"/>
    <col min="11277" max="11277" width="14.140625" customWidth="1"/>
    <col min="11278" max="11278" width="15.28515625" customWidth="1"/>
    <col min="11279" max="11279" width="10.7109375" customWidth="1"/>
    <col min="11515" max="11515" width="5.140625" customWidth="1"/>
    <col min="11518" max="11518" width="30.140625" customWidth="1"/>
    <col min="11519" max="11519" width="25.5703125" customWidth="1"/>
    <col min="11520" max="11520" width="35" customWidth="1"/>
    <col min="11521" max="11521" width="15.85546875" customWidth="1"/>
    <col min="11522" max="11522" width="12.85546875" customWidth="1"/>
    <col min="11523" max="11523" width="13.85546875" customWidth="1"/>
    <col min="11524" max="11524" width="15.85546875" customWidth="1"/>
    <col min="11525" max="11525" width="12.85546875" customWidth="1"/>
    <col min="11526" max="11526" width="13.85546875" customWidth="1"/>
    <col min="11527" max="11527" width="14.140625" customWidth="1"/>
    <col min="11528" max="11528" width="15.28515625" customWidth="1"/>
    <col min="11529" max="11529" width="10.7109375" customWidth="1"/>
    <col min="11530" max="11530" width="14.140625" customWidth="1"/>
    <col min="11531" max="11531" width="15.28515625" customWidth="1"/>
    <col min="11532" max="11532" width="10.7109375" customWidth="1"/>
    <col min="11533" max="11533" width="14.140625" customWidth="1"/>
    <col min="11534" max="11534" width="15.28515625" customWidth="1"/>
    <col min="11535" max="11535" width="10.7109375" customWidth="1"/>
    <col min="11771" max="11771" width="5.140625" customWidth="1"/>
    <col min="11774" max="11774" width="30.140625" customWidth="1"/>
    <col min="11775" max="11775" width="25.5703125" customWidth="1"/>
    <col min="11776" max="11776" width="35" customWidth="1"/>
    <col min="11777" max="11777" width="15.85546875" customWidth="1"/>
    <col min="11778" max="11778" width="12.85546875" customWidth="1"/>
    <col min="11779" max="11779" width="13.85546875" customWidth="1"/>
    <col min="11780" max="11780" width="15.85546875" customWidth="1"/>
    <col min="11781" max="11781" width="12.85546875" customWidth="1"/>
    <col min="11782" max="11782" width="13.85546875" customWidth="1"/>
    <col min="11783" max="11783" width="14.140625" customWidth="1"/>
    <col min="11784" max="11784" width="15.28515625" customWidth="1"/>
    <col min="11785" max="11785" width="10.7109375" customWidth="1"/>
    <col min="11786" max="11786" width="14.140625" customWidth="1"/>
    <col min="11787" max="11787" width="15.28515625" customWidth="1"/>
    <col min="11788" max="11788" width="10.7109375" customWidth="1"/>
    <col min="11789" max="11789" width="14.140625" customWidth="1"/>
    <col min="11790" max="11790" width="15.28515625" customWidth="1"/>
    <col min="11791" max="11791" width="10.7109375" customWidth="1"/>
    <col min="12027" max="12027" width="5.140625" customWidth="1"/>
    <col min="12030" max="12030" width="30.140625" customWidth="1"/>
    <col min="12031" max="12031" width="25.5703125" customWidth="1"/>
    <col min="12032" max="12032" width="35" customWidth="1"/>
    <col min="12033" max="12033" width="15.85546875" customWidth="1"/>
    <col min="12034" max="12034" width="12.85546875" customWidth="1"/>
    <col min="12035" max="12035" width="13.85546875" customWidth="1"/>
    <col min="12036" max="12036" width="15.85546875" customWidth="1"/>
    <col min="12037" max="12037" width="12.85546875" customWidth="1"/>
    <col min="12038" max="12038" width="13.85546875" customWidth="1"/>
    <col min="12039" max="12039" width="14.140625" customWidth="1"/>
    <col min="12040" max="12040" width="15.28515625" customWidth="1"/>
    <col min="12041" max="12041" width="10.7109375" customWidth="1"/>
    <col min="12042" max="12042" width="14.140625" customWidth="1"/>
    <col min="12043" max="12043" width="15.28515625" customWidth="1"/>
    <col min="12044" max="12044" width="10.7109375" customWidth="1"/>
    <col min="12045" max="12045" width="14.140625" customWidth="1"/>
    <col min="12046" max="12046" width="15.28515625" customWidth="1"/>
    <col min="12047" max="12047" width="10.7109375" customWidth="1"/>
    <col min="12283" max="12283" width="5.140625" customWidth="1"/>
    <col min="12286" max="12286" width="30.140625" customWidth="1"/>
    <col min="12287" max="12287" width="25.5703125" customWidth="1"/>
    <col min="12288" max="12288" width="35" customWidth="1"/>
    <col min="12289" max="12289" width="15.85546875" customWidth="1"/>
    <col min="12290" max="12290" width="12.85546875" customWidth="1"/>
    <col min="12291" max="12291" width="13.85546875" customWidth="1"/>
    <col min="12292" max="12292" width="15.85546875" customWidth="1"/>
    <col min="12293" max="12293" width="12.85546875" customWidth="1"/>
    <col min="12294" max="12294" width="13.85546875" customWidth="1"/>
    <col min="12295" max="12295" width="14.140625" customWidth="1"/>
    <col min="12296" max="12296" width="15.28515625" customWidth="1"/>
    <col min="12297" max="12297" width="10.7109375" customWidth="1"/>
    <col min="12298" max="12298" width="14.140625" customWidth="1"/>
    <col min="12299" max="12299" width="15.28515625" customWidth="1"/>
    <col min="12300" max="12300" width="10.7109375" customWidth="1"/>
    <col min="12301" max="12301" width="14.140625" customWidth="1"/>
    <col min="12302" max="12302" width="15.28515625" customWidth="1"/>
    <col min="12303" max="12303" width="10.7109375" customWidth="1"/>
    <col min="12539" max="12539" width="5.140625" customWidth="1"/>
    <col min="12542" max="12542" width="30.140625" customWidth="1"/>
    <col min="12543" max="12543" width="25.5703125" customWidth="1"/>
    <col min="12544" max="12544" width="35" customWidth="1"/>
    <col min="12545" max="12545" width="15.85546875" customWidth="1"/>
    <col min="12546" max="12546" width="12.85546875" customWidth="1"/>
    <col min="12547" max="12547" width="13.85546875" customWidth="1"/>
    <col min="12548" max="12548" width="15.85546875" customWidth="1"/>
    <col min="12549" max="12549" width="12.85546875" customWidth="1"/>
    <col min="12550" max="12550" width="13.85546875" customWidth="1"/>
    <col min="12551" max="12551" width="14.140625" customWidth="1"/>
    <col min="12552" max="12552" width="15.28515625" customWidth="1"/>
    <col min="12553" max="12553" width="10.7109375" customWidth="1"/>
    <col min="12554" max="12554" width="14.140625" customWidth="1"/>
    <col min="12555" max="12555" width="15.28515625" customWidth="1"/>
    <col min="12556" max="12556" width="10.7109375" customWidth="1"/>
    <col min="12557" max="12557" width="14.140625" customWidth="1"/>
    <col min="12558" max="12558" width="15.28515625" customWidth="1"/>
    <col min="12559" max="12559" width="10.7109375" customWidth="1"/>
    <col min="12795" max="12795" width="5.140625" customWidth="1"/>
    <col min="12798" max="12798" width="30.140625" customWidth="1"/>
    <col min="12799" max="12799" width="25.5703125" customWidth="1"/>
    <col min="12800" max="12800" width="35" customWidth="1"/>
    <col min="12801" max="12801" width="15.85546875" customWidth="1"/>
    <col min="12802" max="12802" width="12.85546875" customWidth="1"/>
    <col min="12803" max="12803" width="13.85546875" customWidth="1"/>
    <col min="12804" max="12804" width="15.85546875" customWidth="1"/>
    <col min="12805" max="12805" width="12.85546875" customWidth="1"/>
    <col min="12806" max="12806" width="13.85546875" customWidth="1"/>
    <col min="12807" max="12807" width="14.140625" customWidth="1"/>
    <col min="12808" max="12808" width="15.28515625" customWidth="1"/>
    <col min="12809" max="12809" width="10.7109375" customWidth="1"/>
    <col min="12810" max="12810" width="14.140625" customWidth="1"/>
    <col min="12811" max="12811" width="15.28515625" customWidth="1"/>
    <col min="12812" max="12812" width="10.7109375" customWidth="1"/>
    <col min="12813" max="12813" width="14.140625" customWidth="1"/>
    <col min="12814" max="12814" width="15.28515625" customWidth="1"/>
    <col min="12815" max="12815" width="10.7109375" customWidth="1"/>
    <col min="13051" max="13051" width="5.140625" customWidth="1"/>
    <col min="13054" max="13054" width="30.140625" customWidth="1"/>
    <col min="13055" max="13055" width="25.5703125" customWidth="1"/>
    <col min="13056" max="13056" width="35" customWidth="1"/>
    <col min="13057" max="13057" width="15.85546875" customWidth="1"/>
    <col min="13058" max="13058" width="12.85546875" customWidth="1"/>
    <col min="13059" max="13059" width="13.85546875" customWidth="1"/>
    <col min="13060" max="13060" width="15.85546875" customWidth="1"/>
    <col min="13061" max="13061" width="12.85546875" customWidth="1"/>
    <col min="13062" max="13062" width="13.85546875" customWidth="1"/>
    <col min="13063" max="13063" width="14.140625" customWidth="1"/>
    <col min="13064" max="13064" width="15.28515625" customWidth="1"/>
    <col min="13065" max="13065" width="10.7109375" customWidth="1"/>
    <col min="13066" max="13066" width="14.140625" customWidth="1"/>
    <col min="13067" max="13067" width="15.28515625" customWidth="1"/>
    <col min="13068" max="13068" width="10.7109375" customWidth="1"/>
    <col min="13069" max="13069" width="14.140625" customWidth="1"/>
    <col min="13070" max="13070" width="15.28515625" customWidth="1"/>
    <col min="13071" max="13071" width="10.7109375" customWidth="1"/>
    <col min="13307" max="13307" width="5.140625" customWidth="1"/>
    <col min="13310" max="13310" width="30.140625" customWidth="1"/>
    <col min="13311" max="13311" width="25.5703125" customWidth="1"/>
    <col min="13312" max="13312" width="35" customWidth="1"/>
    <col min="13313" max="13313" width="15.85546875" customWidth="1"/>
    <col min="13314" max="13314" width="12.85546875" customWidth="1"/>
    <col min="13315" max="13315" width="13.85546875" customWidth="1"/>
    <col min="13316" max="13316" width="15.85546875" customWidth="1"/>
    <col min="13317" max="13317" width="12.85546875" customWidth="1"/>
    <col min="13318" max="13318" width="13.85546875" customWidth="1"/>
    <col min="13319" max="13319" width="14.140625" customWidth="1"/>
    <col min="13320" max="13320" width="15.28515625" customWidth="1"/>
    <col min="13321" max="13321" width="10.7109375" customWidth="1"/>
    <col min="13322" max="13322" width="14.140625" customWidth="1"/>
    <col min="13323" max="13323" width="15.28515625" customWidth="1"/>
    <col min="13324" max="13324" width="10.7109375" customWidth="1"/>
    <col min="13325" max="13325" width="14.140625" customWidth="1"/>
    <col min="13326" max="13326" width="15.28515625" customWidth="1"/>
    <col min="13327" max="13327" width="10.7109375" customWidth="1"/>
    <col min="13563" max="13563" width="5.140625" customWidth="1"/>
    <col min="13566" max="13566" width="30.140625" customWidth="1"/>
    <col min="13567" max="13567" width="25.5703125" customWidth="1"/>
    <col min="13568" max="13568" width="35" customWidth="1"/>
    <col min="13569" max="13569" width="15.85546875" customWidth="1"/>
    <col min="13570" max="13570" width="12.85546875" customWidth="1"/>
    <col min="13571" max="13571" width="13.85546875" customWidth="1"/>
    <col min="13572" max="13572" width="15.85546875" customWidth="1"/>
    <col min="13573" max="13573" width="12.85546875" customWidth="1"/>
    <col min="13574" max="13574" width="13.85546875" customWidth="1"/>
    <col min="13575" max="13575" width="14.140625" customWidth="1"/>
    <col min="13576" max="13576" width="15.28515625" customWidth="1"/>
    <col min="13577" max="13577" width="10.7109375" customWidth="1"/>
    <col min="13578" max="13578" width="14.140625" customWidth="1"/>
    <col min="13579" max="13579" width="15.28515625" customWidth="1"/>
    <col min="13580" max="13580" width="10.7109375" customWidth="1"/>
    <col min="13581" max="13581" width="14.140625" customWidth="1"/>
    <col min="13582" max="13582" width="15.28515625" customWidth="1"/>
    <col min="13583" max="13583" width="10.7109375" customWidth="1"/>
    <col min="13819" max="13819" width="5.140625" customWidth="1"/>
    <col min="13822" max="13822" width="30.140625" customWidth="1"/>
    <col min="13823" max="13823" width="25.5703125" customWidth="1"/>
    <col min="13824" max="13824" width="35" customWidth="1"/>
    <col min="13825" max="13825" width="15.85546875" customWidth="1"/>
    <col min="13826" max="13826" width="12.85546875" customWidth="1"/>
    <col min="13827" max="13827" width="13.85546875" customWidth="1"/>
    <col min="13828" max="13828" width="15.85546875" customWidth="1"/>
    <col min="13829" max="13829" width="12.85546875" customWidth="1"/>
    <col min="13830" max="13830" width="13.85546875" customWidth="1"/>
    <col min="13831" max="13831" width="14.140625" customWidth="1"/>
    <col min="13832" max="13832" width="15.28515625" customWidth="1"/>
    <col min="13833" max="13833" width="10.7109375" customWidth="1"/>
    <col min="13834" max="13834" width="14.140625" customWidth="1"/>
    <col min="13835" max="13835" width="15.28515625" customWidth="1"/>
    <col min="13836" max="13836" width="10.7109375" customWidth="1"/>
    <col min="13837" max="13837" width="14.140625" customWidth="1"/>
    <col min="13838" max="13838" width="15.28515625" customWidth="1"/>
    <col min="13839" max="13839" width="10.7109375" customWidth="1"/>
    <col min="14075" max="14075" width="5.140625" customWidth="1"/>
    <col min="14078" max="14078" width="30.140625" customWidth="1"/>
    <col min="14079" max="14079" width="25.5703125" customWidth="1"/>
    <col min="14080" max="14080" width="35" customWidth="1"/>
    <col min="14081" max="14081" width="15.85546875" customWidth="1"/>
    <col min="14082" max="14082" width="12.85546875" customWidth="1"/>
    <col min="14083" max="14083" width="13.85546875" customWidth="1"/>
    <col min="14084" max="14084" width="15.85546875" customWidth="1"/>
    <col min="14085" max="14085" width="12.85546875" customWidth="1"/>
    <col min="14086" max="14086" width="13.85546875" customWidth="1"/>
    <col min="14087" max="14087" width="14.140625" customWidth="1"/>
    <col min="14088" max="14088" width="15.28515625" customWidth="1"/>
    <col min="14089" max="14089" width="10.7109375" customWidth="1"/>
    <col min="14090" max="14090" width="14.140625" customWidth="1"/>
    <col min="14091" max="14091" width="15.28515625" customWidth="1"/>
    <col min="14092" max="14092" width="10.7109375" customWidth="1"/>
    <col min="14093" max="14093" width="14.140625" customWidth="1"/>
    <col min="14094" max="14094" width="15.28515625" customWidth="1"/>
    <col min="14095" max="14095" width="10.7109375" customWidth="1"/>
    <col min="14331" max="14331" width="5.140625" customWidth="1"/>
    <col min="14334" max="14334" width="30.140625" customWidth="1"/>
    <col min="14335" max="14335" width="25.5703125" customWidth="1"/>
    <col min="14336" max="14336" width="35" customWidth="1"/>
    <col min="14337" max="14337" width="15.85546875" customWidth="1"/>
    <col min="14338" max="14338" width="12.85546875" customWidth="1"/>
    <col min="14339" max="14339" width="13.85546875" customWidth="1"/>
    <col min="14340" max="14340" width="15.85546875" customWidth="1"/>
    <col min="14341" max="14341" width="12.85546875" customWidth="1"/>
    <col min="14342" max="14342" width="13.85546875" customWidth="1"/>
    <col min="14343" max="14343" width="14.140625" customWidth="1"/>
    <col min="14344" max="14344" width="15.28515625" customWidth="1"/>
    <col min="14345" max="14345" width="10.7109375" customWidth="1"/>
    <col min="14346" max="14346" width="14.140625" customWidth="1"/>
    <col min="14347" max="14347" width="15.28515625" customWidth="1"/>
    <col min="14348" max="14348" width="10.7109375" customWidth="1"/>
    <col min="14349" max="14349" width="14.140625" customWidth="1"/>
    <col min="14350" max="14350" width="15.28515625" customWidth="1"/>
    <col min="14351" max="14351" width="10.7109375" customWidth="1"/>
    <col min="14587" max="14587" width="5.140625" customWidth="1"/>
    <col min="14590" max="14590" width="30.140625" customWidth="1"/>
    <col min="14591" max="14591" width="25.5703125" customWidth="1"/>
    <col min="14592" max="14592" width="35" customWidth="1"/>
    <col min="14593" max="14593" width="15.85546875" customWidth="1"/>
    <col min="14594" max="14594" width="12.85546875" customWidth="1"/>
    <col min="14595" max="14595" width="13.85546875" customWidth="1"/>
    <col min="14596" max="14596" width="15.85546875" customWidth="1"/>
    <col min="14597" max="14597" width="12.85546875" customWidth="1"/>
    <col min="14598" max="14598" width="13.85546875" customWidth="1"/>
    <col min="14599" max="14599" width="14.140625" customWidth="1"/>
    <col min="14600" max="14600" width="15.28515625" customWidth="1"/>
    <col min="14601" max="14601" width="10.7109375" customWidth="1"/>
    <col min="14602" max="14602" width="14.140625" customWidth="1"/>
    <col min="14603" max="14603" width="15.28515625" customWidth="1"/>
    <col min="14604" max="14604" width="10.7109375" customWidth="1"/>
    <col min="14605" max="14605" width="14.140625" customWidth="1"/>
    <col min="14606" max="14606" width="15.28515625" customWidth="1"/>
    <col min="14607" max="14607" width="10.7109375" customWidth="1"/>
    <col min="14843" max="14843" width="5.140625" customWidth="1"/>
    <col min="14846" max="14846" width="30.140625" customWidth="1"/>
    <col min="14847" max="14847" width="25.5703125" customWidth="1"/>
    <col min="14848" max="14848" width="35" customWidth="1"/>
    <col min="14849" max="14849" width="15.85546875" customWidth="1"/>
    <col min="14850" max="14850" width="12.85546875" customWidth="1"/>
    <col min="14851" max="14851" width="13.85546875" customWidth="1"/>
    <col min="14852" max="14852" width="15.85546875" customWidth="1"/>
    <col min="14853" max="14853" width="12.85546875" customWidth="1"/>
    <col min="14854" max="14854" width="13.85546875" customWidth="1"/>
    <col min="14855" max="14855" width="14.140625" customWidth="1"/>
    <col min="14856" max="14856" width="15.28515625" customWidth="1"/>
    <col min="14857" max="14857" width="10.7109375" customWidth="1"/>
    <col min="14858" max="14858" width="14.140625" customWidth="1"/>
    <col min="14859" max="14859" width="15.28515625" customWidth="1"/>
    <col min="14860" max="14860" width="10.7109375" customWidth="1"/>
    <col min="14861" max="14861" width="14.140625" customWidth="1"/>
    <col min="14862" max="14862" width="15.28515625" customWidth="1"/>
    <col min="14863" max="14863" width="10.7109375" customWidth="1"/>
    <col min="15099" max="15099" width="5.140625" customWidth="1"/>
    <col min="15102" max="15102" width="30.140625" customWidth="1"/>
    <col min="15103" max="15103" width="25.5703125" customWidth="1"/>
    <col min="15104" max="15104" width="35" customWidth="1"/>
    <col min="15105" max="15105" width="15.85546875" customWidth="1"/>
    <col min="15106" max="15106" width="12.85546875" customWidth="1"/>
    <col min="15107" max="15107" width="13.85546875" customWidth="1"/>
    <col min="15108" max="15108" width="15.85546875" customWidth="1"/>
    <col min="15109" max="15109" width="12.85546875" customWidth="1"/>
    <col min="15110" max="15110" width="13.85546875" customWidth="1"/>
    <col min="15111" max="15111" width="14.140625" customWidth="1"/>
    <col min="15112" max="15112" width="15.28515625" customWidth="1"/>
    <col min="15113" max="15113" width="10.7109375" customWidth="1"/>
    <col min="15114" max="15114" width="14.140625" customWidth="1"/>
    <col min="15115" max="15115" width="15.28515625" customWidth="1"/>
    <col min="15116" max="15116" width="10.7109375" customWidth="1"/>
    <col min="15117" max="15117" width="14.140625" customWidth="1"/>
    <col min="15118" max="15118" width="15.28515625" customWidth="1"/>
    <col min="15119" max="15119" width="10.7109375" customWidth="1"/>
    <col min="15355" max="15355" width="5.140625" customWidth="1"/>
    <col min="15358" max="15358" width="30.140625" customWidth="1"/>
    <col min="15359" max="15359" width="25.5703125" customWidth="1"/>
    <col min="15360" max="15360" width="35" customWidth="1"/>
    <col min="15361" max="15361" width="15.85546875" customWidth="1"/>
    <col min="15362" max="15362" width="12.85546875" customWidth="1"/>
    <col min="15363" max="15363" width="13.85546875" customWidth="1"/>
    <col min="15364" max="15364" width="15.85546875" customWidth="1"/>
    <col min="15365" max="15365" width="12.85546875" customWidth="1"/>
    <col min="15366" max="15366" width="13.85546875" customWidth="1"/>
    <col min="15367" max="15367" width="14.140625" customWidth="1"/>
    <col min="15368" max="15368" width="15.28515625" customWidth="1"/>
    <col min="15369" max="15369" width="10.7109375" customWidth="1"/>
    <col min="15370" max="15370" width="14.140625" customWidth="1"/>
    <col min="15371" max="15371" width="15.28515625" customWidth="1"/>
    <col min="15372" max="15372" width="10.7109375" customWidth="1"/>
    <col min="15373" max="15373" width="14.140625" customWidth="1"/>
    <col min="15374" max="15374" width="15.28515625" customWidth="1"/>
    <col min="15375" max="15375" width="10.7109375" customWidth="1"/>
    <col min="15611" max="15611" width="5.140625" customWidth="1"/>
    <col min="15614" max="15614" width="30.140625" customWidth="1"/>
    <col min="15615" max="15615" width="25.5703125" customWidth="1"/>
    <col min="15616" max="15616" width="35" customWidth="1"/>
    <col min="15617" max="15617" width="15.85546875" customWidth="1"/>
    <col min="15618" max="15618" width="12.85546875" customWidth="1"/>
    <col min="15619" max="15619" width="13.85546875" customWidth="1"/>
    <col min="15620" max="15620" width="15.85546875" customWidth="1"/>
    <col min="15621" max="15621" width="12.85546875" customWidth="1"/>
    <col min="15622" max="15622" width="13.85546875" customWidth="1"/>
    <col min="15623" max="15623" width="14.140625" customWidth="1"/>
    <col min="15624" max="15624" width="15.28515625" customWidth="1"/>
    <col min="15625" max="15625" width="10.7109375" customWidth="1"/>
    <col min="15626" max="15626" width="14.140625" customWidth="1"/>
    <col min="15627" max="15627" width="15.28515625" customWidth="1"/>
    <col min="15628" max="15628" width="10.7109375" customWidth="1"/>
    <col min="15629" max="15629" width="14.140625" customWidth="1"/>
    <col min="15630" max="15630" width="15.28515625" customWidth="1"/>
    <col min="15631" max="15631" width="10.7109375" customWidth="1"/>
    <col min="15867" max="15867" width="5.140625" customWidth="1"/>
    <col min="15870" max="15870" width="30.140625" customWidth="1"/>
    <col min="15871" max="15871" width="25.5703125" customWidth="1"/>
    <col min="15872" max="15872" width="35" customWidth="1"/>
    <col min="15873" max="15873" width="15.85546875" customWidth="1"/>
    <col min="15874" max="15874" width="12.85546875" customWidth="1"/>
    <col min="15875" max="15875" width="13.85546875" customWidth="1"/>
    <col min="15876" max="15876" width="15.85546875" customWidth="1"/>
    <col min="15877" max="15877" width="12.85546875" customWidth="1"/>
    <col min="15878" max="15878" width="13.85546875" customWidth="1"/>
    <col min="15879" max="15879" width="14.140625" customWidth="1"/>
    <col min="15880" max="15880" width="15.28515625" customWidth="1"/>
    <col min="15881" max="15881" width="10.7109375" customWidth="1"/>
    <col min="15882" max="15882" width="14.140625" customWidth="1"/>
    <col min="15883" max="15883" width="15.28515625" customWidth="1"/>
    <col min="15884" max="15884" width="10.7109375" customWidth="1"/>
    <col min="15885" max="15885" width="14.140625" customWidth="1"/>
    <col min="15886" max="15886" width="15.28515625" customWidth="1"/>
    <col min="15887" max="15887" width="10.7109375" customWidth="1"/>
    <col min="16123" max="16123" width="5.140625" customWidth="1"/>
    <col min="16126" max="16126" width="30.140625" customWidth="1"/>
    <col min="16127" max="16127" width="25.5703125" customWidth="1"/>
    <col min="16128" max="16128" width="35" customWidth="1"/>
    <col min="16129" max="16129" width="15.85546875" customWidth="1"/>
    <col min="16130" max="16130" width="12.85546875" customWidth="1"/>
    <col min="16131" max="16131" width="13.85546875" customWidth="1"/>
    <col min="16132" max="16132" width="15.85546875" customWidth="1"/>
    <col min="16133" max="16133" width="12.85546875" customWidth="1"/>
    <col min="16134" max="16134" width="13.85546875" customWidth="1"/>
    <col min="16135" max="16135" width="14.140625" customWidth="1"/>
    <col min="16136" max="16136" width="15.28515625" customWidth="1"/>
    <col min="16137" max="16137" width="10.7109375" customWidth="1"/>
    <col min="16138" max="16138" width="14.140625" customWidth="1"/>
    <col min="16139" max="16139" width="15.28515625" customWidth="1"/>
    <col min="16140" max="16140" width="10.7109375" customWidth="1"/>
    <col min="16141" max="16141" width="14.140625" customWidth="1"/>
    <col min="16142" max="16142" width="15.28515625" customWidth="1"/>
    <col min="16143" max="16143" width="10.7109375" customWidth="1"/>
  </cols>
  <sheetData>
    <row r="1" spans="1:15" ht="30.75" thickBot="1" x14ac:dyDescent="0.3">
      <c r="C1" s="49"/>
      <c r="G1" s="122" t="s">
        <v>292</v>
      </c>
      <c r="H1" s="123">
        <v>3030</v>
      </c>
      <c r="I1" s="124"/>
      <c r="J1" s="122" t="s">
        <v>293</v>
      </c>
      <c r="K1" s="123">
        <v>3020</v>
      </c>
      <c r="L1" s="124"/>
      <c r="M1" s="122" t="s">
        <v>295</v>
      </c>
      <c r="N1" s="123">
        <v>3020</v>
      </c>
      <c r="O1" s="124"/>
    </row>
    <row r="2" spans="1:15" ht="15.75" thickBot="1" x14ac:dyDescent="0.3">
      <c r="A2" s="162" t="s">
        <v>53</v>
      </c>
      <c r="B2" s="163"/>
      <c r="C2" s="69" t="s">
        <v>52</v>
      </c>
      <c r="D2" s="69" t="s">
        <v>54</v>
      </c>
      <c r="E2" s="69" t="s">
        <v>101</v>
      </c>
      <c r="F2" s="69" t="s">
        <v>57</v>
      </c>
      <c r="G2" s="70" t="s">
        <v>268</v>
      </c>
      <c r="H2" s="69" t="s">
        <v>269</v>
      </c>
      <c r="I2" s="71">
        <v>2023</v>
      </c>
      <c r="J2" s="70" t="s">
        <v>268</v>
      </c>
      <c r="K2" s="69" t="s">
        <v>269</v>
      </c>
      <c r="L2" s="71">
        <v>2024</v>
      </c>
      <c r="M2" s="70" t="s">
        <v>268</v>
      </c>
      <c r="N2" s="69" t="s">
        <v>269</v>
      </c>
      <c r="O2" s="71">
        <v>2025</v>
      </c>
    </row>
    <row r="3" spans="1:15" ht="15.75" thickBot="1" x14ac:dyDescent="0.3">
      <c r="A3" s="133">
        <v>1</v>
      </c>
      <c r="B3" s="135" t="s">
        <v>0</v>
      </c>
      <c r="C3" s="54">
        <v>1</v>
      </c>
      <c r="D3" s="53" t="s">
        <v>13</v>
      </c>
      <c r="E3" s="61" t="s">
        <v>56</v>
      </c>
      <c r="F3" s="61" t="s">
        <v>55</v>
      </c>
      <c r="G3" s="72">
        <f>47700+42305.8</f>
        <v>90005.8</v>
      </c>
      <c r="H3" s="53">
        <v>3030</v>
      </c>
      <c r="I3" s="73">
        <f>G3/H3</f>
        <v>29.704884488448847</v>
      </c>
      <c r="J3" s="72">
        <v>47000</v>
      </c>
      <c r="K3" s="53">
        <v>3020</v>
      </c>
      <c r="L3" s="73">
        <f>J3/K3</f>
        <v>15.562913907284768</v>
      </c>
      <c r="M3" s="72">
        <v>47000</v>
      </c>
      <c r="N3" s="53">
        <v>3020</v>
      </c>
      <c r="O3" s="73">
        <f>M3/N3</f>
        <v>15.562913907284768</v>
      </c>
    </row>
    <row r="4" spans="1:15" ht="15.75" thickBot="1" x14ac:dyDescent="0.3">
      <c r="A4" s="145"/>
      <c r="B4" s="146"/>
      <c r="C4" s="52">
        <v>2</v>
      </c>
      <c r="D4" s="50" t="s">
        <v>14</v>
      </c>
      <c r="E4" s="51" t="s">
        <v>56</v>
      </c>
      <c r="F4" s="51" t="s">
        <v>55</v>
      </c>
      <c r="G4" s="74">
        <f>179429.57+5856</f>
        <v>185285.57</v>
      </c>
      <c r="H4" s="53">
        <v>3030</v>
      </c>
      <c r="I4" s="75">
        <f t="shared" ref="I4:I15" si="0">G4/H4</f>
        <v>61.15035313531353</v>
      </c>
      <c r="J4" s="74">
        <v>178630</v>
      </c>
      <c r="K4" s="53">
        <v>3020</v>
      </c>
      <c r="L4" s="75">
        <f t="shared" ref="L4:L15" si="1">J4/K4</f>
        <v>59.149006622516559</v>
      </c>
      <c r="M4" s="74">
        <v>178450</v>
      </c>
      <c r="N4" s="53">
        <v>3020</v>
      </c>
      <c r="O4" s="75">
        <f t="shared" ref="O4:O15" si="2">M4/N4</f>
        <v>59.089403973509931</v>
      </c>
    </row>
    <row r="5" spans="1:15" ht="45.75" thickBot="1" x14ac:dyDescent="0.3">
      <c r="A5" s="145"/>
      <c r="B5" s="146"/>
      <c r="C5" s="52">
        <v>3</v>
      </c>
      <c r="D5" s="76" t="s">
        <v>15</v>
      </c>
      <c r="E5" s="51" t="s">
        <v>56</v>
      </c>
      <c r="F5" s="51" t="s">
        <v>55</v>
      </c>
      <c r="G5" s="74">
        <v>61600</v>
      </c>
      <c r="H5" s="53">
        <v>3030</v>
      </c>
      <c r="I5" s="75">
        <f t="shared" si="0"/>
        <v>20.330033003300329</v>
      </c>
      <c r="J5" s="74">
        <v>45600</v>
      </c>
      <c r="K5" s="53">
        <v>3020</v>
      </c>
      <c r="L5" s="75">
        <f t="shared" si="1"/>
        <v>15.099337748344372</v>
      </c>
      <c r="M5" s="74">
        <v>45600</v>
      </c>
      <c r="N5" s="53">
        <v>3020</v>
      </c>
      <c r="O5" s="75">
        <f t="shared" si="2"/>
        <v>15.099337748344372</v>
      </c>
    </row>
    <row r="6" spans="1:15" x14ac:dyDescent="0.25">
      <c r="A6" s="145"/>
      <c r="B6" s="146"/>
      <c r="C6" s="141">
        <v>4</v>
      </c>
      <c r="D6" s="143" t="s">
        <v>16</v>
      </c>
      <c r="E6" s="51" t="s">
        <v>56</v>
      </c>
      <c r="F6" s="51" t="s">
        <v>55</v>
      </c>
      <c r="G6" s="74">
        <v>81570</v>
      </c>
      <c r="H6" s="53">
        <v>3030</v>
      </c>
      <c r="I6" s="75">
        <f t="shared" si="0"/>
        <v>26.920792079207921</v>
      </c>
      <c r="J6" s="74">
        <v>81632</v>
      </c>
      <c r="K6" s="53">
        <v>3020</v>
      </c>
      <c r="L6" s="75">
        <f t="shared" si="1"/>
        <v>27.03046357615894</v>
      </c>
      <c r="M6" s="74">
        <v>81632</v>
      </c>
      <c r="N6" s="53">
        <v>3020</v>
      </c>
      <c r="O6" s="75">
        <f t="shared" si="2"/>
        <v>27.03046357615894</v>
      </c>
    </row>
    <row r="7" spans="1:15" ht="15.75" thickBot="1" x14ac:dyDescent="0.3">
      <c r="A7" s="145"/>
      <c r="B7" s="146"/>
      <c r="C7" s="141"/>
      <c r="D7" s="143"/>
      <c r="E7" s="51" t="s">
        <v>58</v>
      </c>
      <c r="F7" s="51" t="s">
        <v>106</v>
      </c>
      <c r="G7" s="74">
        <v>1265000</v>
      </c>
      <c r="H7" s="77">
        <v>1496700</v>
      </c>
      <c r="I7" s="75">
        <f t="shared" si="0"/>
        <v>0.84519275739961253</v>
      </c>
      <c r="J7" s="74">
        <v>1265000</v>
      </c>
      <c r="K7" s="77">
        <v>1489700</v>
      </c>
      <c r="L7" s="75">
        <f t="shared" si="1"/>
        <v>0.84916426126065647</v>
      </c>
      <c r="M7" s="74">
        <v>1265000</v>
      </c>
      <c r="N7" s="77">
        <v>1489700</v>
      </c>
      <c r="O7" s="75">
        <f t="shared" si="2"/>
        <v>0.84916426126065647</v>
      </c>
    </row>
    <row r="8" spans="1:15" x14ac:dyDescent="0.25">
      <c r="A8" s="145"/>
      <c r="B8" s="146"/>
      <c r="C8" s="141">
        <v>5</v>
      </c>
      <c r="D8" s="143" t="s">
        <v>17</v>
      </c>
      <c r="E8" s="51" t="s">
        <v>56</v>
      </c>
      <c r="F8" s="51" t="s">
        <v>55</v>
      </c>
      <c r="G8" s="74">
        <f>7900+230930</f>
        <v>238830</v>
      </c>
      <c r="H8" s="53">
        <v>3030</v>
      </c>
      <c r="I8" s="75">
        <f t="shared" si="0"/>
        <v>78.821782178217816</v>
      </c>
      <c r="J8" s="74">
        <f>7900+20000</f>
        <v>27900</v>
      </c>
      <c r="K8" s="53">
        <v>3020</v>
      </c>
      <c r="L8" s="75">
        <f t="shared" si="1"/>
        <v>9.2384105960264904</v>
      </c>
      <c r="M8" s="74">
        <f>7900+20000</f>
        <v>27900</v>
      </c>
      <c r="N8" s="53">
        <v>3020</v>
      </c>
      <c r="O8" s="75">
        <f t="shared" si="2"/>
        <v>9.2384105960264904</v>
      </c>
    </row>
    <row r="9" spans="1:15" ht="45.75" thickBot="1" x14ac:dyDescent="0.3">
      <c r="A9" s="145"/>
      <c r="B9" s="146"/>
      <c r="C9" s="141"/>
      <c r="D9" s="143"/>
      <c r="E9" s="51" t="s">
        <v>59</v>
      </c>
      <c r="F9" s="51" t="s">
        <v>60</v>
      </c>
      <c r="G9" s="78">
        <v>85000</v>
      </c>
      <c r="H9" s="50">
        <v>7000</v>
      </c>
      <c r="I9" s="75">
        <f t="shared" si="0"/>
        <v>12.142857142857142</v>
      </c>
      <c r="J9" s="78">
        <v>30000</v>
      </c>
      <c r="K9" s="50">
        <v>7000</v>
      </c>
      <c r="L9" s="75">
        <f t="shared" si="1"/>
        <v>4.2857142857142856</v>
      </c>
      <c r="M9" s="78">
        <v>30000</v>
      </c>
      <c r="N9" s="50">
        <v>7000</v>
      </c>
      <c r="O9" s="75">
        <f t="shared" si="2"/>
        <v>4.2857142857142856</v>
      </c>
    </row>
    <row r="10" spans="1:15" ht="15.75" thickBot="1" x14ac:dyDescent="0.3">
      <c r="A10" s="145"/>
      <c r="B10" s="146"/>
      <c r="C10" s="52">
        <v>6</v>
      </c>
      <c r="D10" s="79" t="s">
        <v>18</v>
      </c>
      <c r="E10" s="51" t="s">
        <v>56</v>
      </c>
      <c r="F10" s="51" t="s">
        <v>55</v>
      </c>
      <c r="G10" s="74">
        <v>102320</v>
      </c>
      <c r="H10" s="53">
        <v>3030</v>
      </c>
      <c r="I10" s="75">
        <f t="shared" si="0"/>
        <v>33.768976897689768</v>
      </c>
      <c r="J10" s="74">
        <v>102320</v>
      </c>
      <c r="K10" s="53">
        <v>3020</v>
      </c>
      <c r="L10" s="75">
        <f t="shared" si="1"/>
        <v>33.880794701986758</v>
      </c>
      <c r="M10" s="74">
        <v>102320</v>
      </c>
      <c r="N10" s="53">
        <v>3020</v>
      </c>
      <c r="O10" s="75">
        <f t="shared" si="2"/>
        <v>33.880794701986758</v>
      </c>
    </row>
    <row r="11" spans="1:15" x14ac:dyDescent="0.25">
      <c r="A11" s="145"/>
      <c r="B11" s="146"/>
      <c r="C11" s="141">
        <v>7</v>
      </c>
      <c r="D11" s="147" t="s">
        <v>19</v>
      </c>
      <c r="E11" s="51" t="s">
        <v>56</v>
      </c>
      <c r="F11" s="51" t="s">
        <v>55</v>
      </c>
      <c r="G11" s="74">
        <v>104200</v>
      </c>
      <c r="H11" s="53">
        <v>3030</v>
      </c>
      <c r="I11" s="75">
        <f t="shared" si="0"/>
        <v>34.38943894389439</v>
      </c>
      <c r="J11" s="74">
        <v>104200</v>
      </c>
      <c r="K11" s="53">
        <v>3020</v>
      </c>
      <c r="L11" s="75">
        <f t="shared" si="1"/>
        <v>34.503311258278146</v>
      </c>
      <c r="M11" s="74">
        <v>104200</v>
      </c>
      <c r="N11" s="53">
        <v>3020</v>
      </c>
      <c r="O11" s="75">
        <f t="shared" si="2"/>
        <v>34.503311258278146</v>
      </c>
    </row>
    <row r="12" spans="1:15" ht="30" x14ac:dyDescent="0.25">
      <c r="A12" s="145"/>
      <c r="B12" s="146"/>
      <c r="C12" s="141"/>
      <c r="D12" s="147"/>
      <c r="E12" s="51" t="s">
        <v>63</v>
      </c>
      <c r="F12" s="51" t="s">
        <v>64</v>
      </c>
      <c r="G12" s="78">
        <v>104200</v>
      </c>
      <c r="H12" s="50">
        <v>950</v>
      </c>
      <c r="I12" s="75">
        <f t="shared" si="0"/>
        <v>109.68421052631579</v>
      </c>
      <c r="J12" s="78">
        <v>104200</v>
      </c>
      <c r="K12" s="50">
        <v>800</v>
      </c>
      <c r="L12" s="75">
        <f t="shared" si="1"/>
        <v>130.25</v>
      </c>
      <c r="M12" s="78">
        <v>104200</v>
      </c>
      <c r="N12" s="50">
        <v>800</v>
      </c>
      <c r="O12" s="75">
        <f t="shared" si="2"/>
        <v>130.25</v>
      </c>
    </row>
    <row r="13" spans="1:15" x14ac:dyDescent="0.25">
      <c r="A13" s="145"/>
      <c r="B13" s="146"/>
      <c r="C13" s="141">
        <v>8</v>
      </c>
      <c r="D13" s="143" t="s">
        <v>20</v>
      </c>
      <c r="E13" s="51" t="s">
        <v>56</v>
      </c>
      <c r="F13" s="51" t="s">
        <v>55</v>
      </c>
      <c r="G13" s="78">
        <v>29500</v>
      </c>
      <c r="H13" s="50">
        <v>3030</v>
      </c>
      <c r="I13" s="75">
        <f t="shared" si="0"/>
        <v>9.7359735973597363</v>
      </c>
      <c r="J13" s="78">
        <v>29500</v>
      </c>
      <c r="K13" s="50">
        <v>3020</v>
      </c>
      <c r="L13" s="75">
        <f t="shared" si="1"/>
        <v>9.7682119205298008</v>
      </c>
      <c r="M13" s="78">
        <v>29500</v>
      </c>
      <c r="N13" s="50">
        <v>3020</v>
      </c>
      <c r="O13" s="75">
        <f t="shared" si="2"/>
        <v>9.7682119205298008</v>
      </c>
    </row>
    <row r="14" spans="1:15" ht="30.75" thickBot="1" x14ac:dyDescent="0.3">
      <c r="A14" s="145"/>
      <c r="B14" s="146"/>
      <c r="C14" s="141"/>
      <c r="D14" s="143"/>
      <c r="E14" s="51" t="s">
        <v>66</v>
      </c>
      <c r="F14" s="51" t="s">
        <v>65</v>
      </c>
      <c r="G14" s="78"/>
      <c r="H14" s="50">
        <v>14</v>
      </c>
      <c r="I14" s="75">
        <f t="shared" si="0"/>
        <v>0</v>
      </c>
      <c r="J14" s="78"/>
      <c r="K14" s="50">
        <v>14</v>
      </c>
      <c r="L14" s="75">
        <f t="shared" si="1"/>
        <v>0</v>
      </c>
      <c r="M14" s="78"/>
      <c r="N14" s="50">
        <v>14</v>
      </c>
      <c r="O14" s="75">
        <f t="shared" si="2"/>
        <v>0</v>
      </c>
    </row>
    <row r="15" spans="1:15" x14ac:dyDescent="0.25">
      <c r="A15" s="145"/>
      <c r="B15" s="146"/>
      <c r="C15" s="141">
        <v>11</v>
      </c>
      <c r="D15" s="153" t="s">
        <v>21</v>
      </c>
      <c r="E15" s="51" t="s">
        <v>56</v>
      </c>
      <c r="F15" s="51" t="s">
        <v>55</v>
      </c>
      <c r="G15" s="74">
        <f>57460+7500</f>
        <v>64960</v>
      </c>
      <c r="H15" s="53">
        <v>3030</v>
      </c>
      <c r="I15" s="75">
        <f t="shared" si="0"/>
        <v>21.438943894389439</v>
      </c>
      <c r="J15" s="74">
        <f>57460+5000</f>
        <v>62460</v>
      </c>
      <c r="K15" s="53">
        <v>3020</v>
      </c>
      <c r="L15" s="75">
        <f t="shared" si="1"/>
        <v>20.682119205298012</v>
      </c>
      <c r="M15" s="74">
        <f>57460+5000</f>
        <v>62460</v>
      </c>
      <c r="N15" s="53">
        <v>3020</v>
      </c>
      <c r="O15" s="75">
        <f t="shared" si="2"/>
        <v>20.682119205298012</v>
      </c>
    </row>
    <row r="16" spans="1:15" ht="30.75" thickBot="1" x14ac:dyDescent="0.3">
      <c r="A16" s="134"/>
      <c r="B16" s="136"/>
      <c r="C16" s="142"/>
      <c r="D16" s="164"/>
      <c r="E16" s="56" t="s">
        <v>67</v>
      </c>
      <c r="F16" s="56" t="s">
        <v>68</v>
      </c>
      <c r="G16" s="80">
        <v>3000</v>
      </c>
      <c r="H16" s="81">
        <v>3000</v>
      </c>
      <c r="I16" s="82">
        <f>G16/H16</f>
        <v>1</v>
      </c>
      <c r="J16" s="80">
        <v>3000</v>
      </c>
      <c r="K16" s="81">
        <v>3000</v>
      </c>
      <c r="L16" s="82">
        <f>J16/K16</f>
        <v>1</v>
      </c>
      <c r="M16" s="80">
        <v>3000</v>
      </c>
      <c r="N16" s="81">
        <v>3000</v>
      </c>
      <c r="O16" s="82">
        <f>M16/N16</f>
        <v>1</v>
      </c>
    </row>
    <row r="17" spans="1:15" x14ac:dyDescent="0.25">
      <c r="A17" s="133">
        <v>3</v>
      </c>
      <c r="B17" s="135" t="s">
        <v>1</v>
      </c>
      <c r="C17" s="155">
        <v>1</v>
      </c>
      <c r="D17" s="156" t="s">
        <v>22</v>
      </c>
      <c r="E17" s="61" t="s">
        <v>56</v>
      </c>
      <c r="F17" s="61" t="s">
        <v>55</v>
      </c>
      <c r="G17" s="72">
        <f>89180+272000</f>
        <v>361180</v>
      </c>
      <c r="H17" s="53">
        <v>3030</v>
      </c>
      <c r="I17" s="73">
        <f>G17/H17</f>
        <v>119.20132013201321</v>
      </c>
      <c r="J17" s="72">
        <v>87980</v>
      </c>
      <c r="K17" s="53">
        <v>3020</v>
      </c>
      <c r="L17" s="73">
        <f>J17/K17</f>
        <v>29.132450331125828</v>
      </c>
      <c r="M17" s="72">
        <v>87980</v>
      </c>
      <c r="N17" s="53">
        <v>3020</v>
      </c>
      <c r="O17" s="73">
        <f>M17/N17</f>
        <v>29.132450331125828</v>
      </c>
    </row>
    <row r="18" spans="1:15" x14ac:dyDescent="0.25">
      <c r="A18" s="145"/>
      <c r="B18" s="146"/>
      <c r="C18" s="141"/>
      <c r="D18" s="147"/>
      <c r="E18" s="51" t="s">
        <v>69</v>
      </c>
      <c r="F18" s="51" t="s">
        <v>70</v>
      </c>
      <c r="G18" s="129"/>
      <c r="H18" s="50">
        <v>50</v>
      </c>
      <c r="I18" s="75"/>
      <c r="J18" s="83"/>
      <c r="K18" s="50">
        <v>50</v>
      </c>
      <c r="L18" s="75"/>
      <c r="M18" s="83"/>
      <c r="N18" s="50">
        <v>50</v>
      </c>
      <c r="O18" s="75"/>
    </row>
    <row r="19" spans="1:15" ht="30.75" thickBot="1" x14ac:dyDescent="0.3">
      <c r="A19" s="145"/>
      <c r="B19" s="146"/>
      <c r="C19" s="141"/>
      <c r="D19" s="147"/>
      <c r="E19" s="51" t="s">
        <v>72</v>
      </c>
      <c r="F19" s="51" t="s">
        <v>71</v>
      </c>
      <c r="G19" s="83">
        <v>1000</v>
      </c>
      <c r="H19" s="50">
        <v>3000</v>
      </c>
      <c r="I19" s="126">
        <f>G19/H19</f>
        <v>0.33333333333333331</v>
      </c>
      <c r="J19" s="83">
        <v>1000</v>
      </c>
      <c r="K19" s="50">
        <v>3000</v>
      </c>
      <c r="L19" s="126">
        <f>J19/K19</f>
        <v>0.33333333333333331</v>
      </c>
      <c r="M19" s="83">
        <v>1000</v>
      </c>
      <c r="N19" s="50">
        <v>3000</v>
      </c>
      <c r="O19" s="126">
        <f>M19/N19</f>
        <v>0.33333333333333331</v>
      </c>
    </row>
    <row r="20" spans="1:15" x14ac:dyDescent="0.25">
      <c r="A20" s="145"/>
      <c r="B20" s="146"/>
      <c r="C20" s="141">
        <v>2</v>
      </c>
      <c r="D20" s="143" t="s">
        <v>23</v>
      </c>
      <c r="E20" s="51" t="s">
        <v>56</v>
      </c>
      <c r="F20" s="51" t="s">
        <v>55</v>
      </c>
      <c r="G20" s="78">
        <v>10000</v>
      </c>
      <c r="H20" s="53">
        <v>3030</v>
      </c>
      <c r="I20" s="75">
        <f>G20/H20</f>
        <v>3.3003300330033003</v>
      </c>
      <c r="J20" s="78">
        <v>10000</v>
      </c>
      <c r="K20" s="53">
        <v>3020</v>
      </c>
      <c r="L20" s="75">
        <f>J20/K20</f>
        <v>3.3112582781456954</v>
      </c>
      <c r="M20" s="78">
        <v>10000</v>
      </c>
      <c r="N20" s="53">
        <v>3020</v>
      </c>
      <c r="O20" s="75">
        <f>M20/N20</f>
        <v>3.3112582781456954</v>
      </c>
    </row>
    <row r="21" spans="1:15" ht="15.75" thickBot="1" x14ac:dyDescent="0.3">
      <c r="A21" s="134"/>
      <c r="B21" s="136"/>
      <c r="C21" s="142"/>
      <c r="D21" s="144"/>
      <c r="E21" s="56" t="s">
        <v>73</v>
      </c>
      <c r="F21" s="56" t="s">
        <v>74</v>
      </c>
      <c r="G21" s="80"/>
      <c r="H21" s="84">
        <v>1</v>
      </c>
      <c r="I21" s="82"/>
      <c r="J21" s="80"/>
      <c r="K21" s="84">
        <v>1</v>
      </c>
      <c r="L21" s="82"/>
      <c r="M21" s="80"/>
      <c r="N21" s="84">
        <v>1</v>
      </c>
      <c r="O21" s="82"/>
    </row>
    <row r="22" spans="1:15" x14ac:dyDescent="0.25">
      <c r="A22" s="133">
        <v>4</v>
      </c>
      <c r="B22" s="135" t="s">
        <v>2</v>
      </c>
      <c r="C22" s="155">
        <v>1</v>
      </c>
      <c r="D22" s="161" t="s">
        <v>24</v>
      </c>
      <c r="E22" s="61" t="s">
        <v>56</v>
      </c>
      <c r="F22" s="61" t="s">
        <v>55</v>
      </c>
      <c r="G22" s="72">
        <v>58600</v>
      </c>
      <c r="H22" s="53">
        <v>3030</v>
      </c>
      <c r="I22" s="73">
        <f t="shared" ref="I22:I29" si="3">G22/H22</f>
        <v>19.339933993399338</v>
      </c>
      <c r="J22" s="72">
        <v>48000</v>
      </c>
      <c r="K22" s="53">
        <v>3020</v>
      </c>
      <c r="L22" s="73">
        <f t="shared" ref="L22:L25" si="4">J22/K22</f>
        <v>15.894039735099337</v>
      </c>
      <c r="M22" s="72">
        <v>48000</v>
      </c>
      <c r="N22" s="53">
        <v>3020</v>
      </c>
      <c r="O22" s="73">
        <f t="shared" ref="O22:O25" si="5">M22/N22</f>
        <v>15.894039735099337</v>
      </c>
    </row>
    <row r="23" spans="1:15" ht="15.75" thickBot="1" x14ac:dyDescent="0.3">
      <c r="A23" s="145"/>
      <c r="B23" s="146"/>
      <c r="C23" s="141"/>
      <c r="D23" s="153"/>
      <c r="E23" s="51" t="s">
        <v>75</v>
      </c>
      <c r="F23" s="51" t="s">
        <v>76</v>
      </c>
      <c r="G23" s="74">
        <v>58600</v>
      </c>
      <c r="H23" s="50">
        <v>72</v>
      </c>
      <c r="I23" s="75">
        <f t="shared" si="3"/>
        <v>813.88888888888891</v>
      </c>
      <c r="J23" s="74">
        <v>58600</v>
      </c>
      <c r="K23" s="50">
        <v>72</v>
      </c>
      <c r="L23" s="75">
        <f t="shared" si="4"/>
        <v>813.88888888888891</v>
      </c>
      <c r="M23" s="74">
        <v>58600</v>
      </c>
      <c r="N23" s="50">
        <v>72</v>
      </c>
      <c r="O23" s="75">
        <f t="shared" si="5"/>
        <v>813.88888888888891</v>
      </c>
    </row>
    <row r="24" spans="1:15" x14ac:dyDescent="0.25">
      <c r="A24" s="145"/>
      <c r="B24" s="146"/>
      <c r="C24" s="141">
        <v>2</v>
      </c>
      <c r="D24" s="143" t="s">
        <v>25</v>
      </c>
      <c r="E24" s="51" t="s">
        <v>56</v>
      </c>
      <c r="F24" s="51" t="s">
        <v>55</v>
      </c>
      <c r="G24" s="74">
        <v>56400</v>
      </c>
      <c r="H24" s="53">
        <v>3030</v>
      </c>
      <c r="I24" s="75">
        <f t="shared" si="3"/>
        <v>18.613861386138613</v>
      </c>
      <c r="J24" s="74">
        <v>56400</v>
      </c>
      <c r="K24" s="53">
        <v>3020</v>
      </c>
      <c r="L24" s="75">
        <f t="shared" si="4"/>
        <v>18.67549668874172</v>
      </c>
      <c r="M24" s="74">
        <v>56400</v>
      </c>
      <c r="N24" s="53">
        <v>3020</v>
      </c>
      <c r="O24" s="75">
        <f t="shared" si="5"/>
        <v>18.67549668874172</v>
      </c>
    </row>
    <row r="25" spans="1:15" ht="30" x14ac:dyDescent="0.25">
      <c r="A25" s="145"/>
      <c r="B25" s="146"/>
      <c r="C25" s="141"/>
      <c r="D25" s="143"/>
      <c r="E25" s="51" t="s">
        <v>77</v>
      </c>
      <c r="F25" s="51" t="s">
        <v>294</v>
      </c>
      <c r="G25" s="78">
        <v>58900</v>
      </c>
      <c r="H25" s="50">
        <v>130</v>
      </c>
      <c r="I25" s="75">
        <f t="shared" si="3"/>
        <v>453.07692307692309</v>
      </c>
      <c r="J25" s="78">
        <v>58900</v>
      </c>
      <c r="K25" s="50">
        <v>130</v>
      </c>
      <c r="L25" s="75">
        <f t="shared" si="4"/>
        <v>453.07692307692309</v>
      </c>
      <c r="M25" s="78">
        <v>58900</v>
      </c>
      <c r="N25" s="50">
        <v>130</v>
      </c>
      <c r="O25" s="75">
        <f t="shared" si="5"/>
        <v>453.07692307692309</v>
      </c>
    </row>
    <row r="26" spans="1:15" ht="15.75" thickBot="1" x14ac:dyDescent="0.3">
      <c r="A26" s="145"/>
      <c r="B26" s="146"/>
      <c r="C26" s="52">
        <v>4</v>
      </c>
      <c r="D26" s="50" t="s">
        <v>26</v>
      </c>
      <c r="E26" s="51" t="s">
        <v>56</v>
      </c>
      <c r="F26" s="51" t="s">
        <v>55</v>
      </c>
      <c r="G26" s="78"/>
      <c r="H26" s="50"/>
      <c r="I26" s="75"/>
      <c r="J26" s="78"/>
      <c r="K26" s="50"/>
      <c r="L26" s="75"/>
      <c r="M26" s="78"/>
      <c r="N26" s="50"/>
      <c r="O26" s="75"/>
    </row>
    <row r="27" spans="1:15" x14ac:dyDescent="0.25">
      <c r="A27" s="145"/>
      <c r="B27" s="146"/>
      <c r="C27" s="141">
        <v>6</v>
      </c>
      <c r="D27" s="143" t="s">
        <v>27</v>
      </c>
      <c r="E27" s="51" t="s">
        <v>56</v>
      </c>
      <c r="F27" s="51" t="s">
        <v>55</v>
      </c>
      <c r="G27" s="74">
        <v>120670</v>
      </c>
      <c r="H27" s="53">
        <v>3030</v>
      </c>
      <c r="I27" s="75">
        <f t="shared" si="3"/>
        <v>39.825082508250823</v>
      </c>
      <c r="J27" s="74">
        <v>120670</v>
      </c>
      <c r="K27" s="53">
        <v>3020</v>
      </c>
      <c r="L27" s="75">
        <f>J27/K27</f>
        <v>39.956953642384107</v>
      </c>
      <c r="M27" s="74">
        <v>120670</v>
      </c>
      <c r="N27" s="53">
        <v>3020</v>
      </c>
      <c r="O27" s="75">
        <f>M27/N27</f>
        <v>39.956953642384107</v>
      </c>
    </row>
    <row r="28" spans="1:15" x14ac:dyDescent="0.25">
      <c r="A28" s="145"/>
      <c r="B28" s="146"/>
      <c r="C28" s="141"/>
      <c r="D28" s="143"/>
      <c r="E28" s="51" t="s">
        <v>78</v>
      </c>
      <c r="F28" s="51" t="s">
        <v>79</v>
      </c>
      <c r="G28" s="78">
        <v>120670</v>
      </c>
      <c r="H28" s="50">
        <v>14000</v>
      </c>
      <c r="I28" s="75">
        <f t="shared" si="3"/>
        <v>8.6192857142857147</v>
      </c>
      <c r="J28" s="78">
        <v>120670</v>
      </c>
      <c r="K28" s="50">
        <v>14000</v>
      </c>
      <c r="L28" s="75">
        <f>J28/K28</f>
        <v>8.6192857142857147</v>
      </c>
      <c r="M28" s="78">
        <v>120670</v>
      </c>
      <c r="N28" s="50">
        <v>14000</v>
      </c>
      <c r="O28" s="75">
        <f>M28/N28</f>
        <v>8.6192857142857147</v>
      </c>
    </row>
    <row r="29" spans="1:15" ht="30.75" thickBot="1" x14ac:dyDescent="0.3">
      <c r="A29" s="134"/>
      <c r="B29" s="136"/>
      <c r="C29" s="142"/>
      <c r="D29" s="144"/>
      <c r="E29" s="56" t="s">
        <v>80</v>
      </c>
      <c r="F29" s="56" t="s">
        <v>81</v>
      </c>
      <c r="G29" s="80"/>
      <c r="H29" s="84"/>
      <c r="I29" s="82" t="e">
        <f t="shared" si="3"/>
        <v>#DIV/0!</v>
      </c>
      <c r="J29" s="80"/>
      <c r="K29" s="84"/>
      <c r="L29" s="82" t="e">
        <f>J29/K29</f>
        <v>#DIV/0!</v>
      </c>
      <c r="M29" s="80"/>
      <c r="N29" s="84"/>
      <c r="O29" s="82" t="e">
        <f>M29/N29</f>
        <v>#DIV/0!</v>
      </c>
    </row>
    <row r="30" spans="1:15" ht="30.75" thickBot="1" x14ac:dyDescent="0.3">
      <c r="A30" s="133">
        <v>5</v>
      </c>
      <c r="B30" s="135" t="s">
        <v>3</v>
      </c>
      <c r="C30" s="54">
        <v>1</v>
      </c>
      <c r="D30" s="61" t="s">
        <v>28</v>
      </c>
      <c r="E30" s="61" t="s">
        <v>56</v>
      </c>
      <c r="F30" s="61" t="s">
        <v>55</v>
      </c>
      <c r="G30" s="85"/>
      <c r="H30" s="53"/>
      <c r="I30" s="73"/>
      <c r="J30" s="85"/>
      <c r="K30" s="53"/>
      <c r="L30" s="73"/>
      <c r="M30" s="85"/>
      <c r="N30" s="53"/>
      <c r="O30" s="73"/>
    </row>
    <row r="31" spans="1:15" ht="30.75" thickBot="1" x14ac:dyDescent="0.3">
      <c r="A31" s="134"/>
      <c r="B31" s="136"/>
      <c r="C31" s="55">
        <v>2</v>
      </c>
      <c r="D31" s="86" t="s">
        <v>29</v>
      </c>
      <c r="E31" s="56" t="s">
        <v>56</v>
      </c>
      <c r="F31" s="56" t="s">
        <v>55</v>
      </c>
      <c r="G31" s="87">
        <v>9200</v>
      </c>
      <c r="H31" s="53">
        <v>3030</v>
      </c>
      <c r="I31" s="82">
        <f>G31/H31</f>
        <v>3.0363036303630362</v>
      </c>
      <c r="J31" s="87">
        <v>9200</v>
      </c>
      <c r="K31" s="53">
        <v>3020</v>
      </c>
      <c r="L31" s="82">
        <f>J31/K31</f>
        <v>3.0463576158940397</v>
      </c>
      <c r="M31" s="87">
        <v>9200</v>
      </c>
      <c r="N31" s="53">
        <v>3020</v>
      </c>
      <c r="O31" s="82">
        <f>M31/N31</f>
        <v>3.0463576158940397</v>
      </c>
    </row>
    <row r="32" spans="1:15" x14ac:dyDescent="0.25">
      <c r="A32" s="133">
        <v>6</v>
      </c>
      <c r="B32" s="135" t="s">
        <v>4</v>
      </c>
      <c r="C32" s="54">
        <v>1</v>
      </c>
      <c r="D32" s="88" t="s">
        <v>30</v>
      </c>
      <c r="E32" s="61" t="s">
        <v>56</v>
      </c>
      <c r="F32" s="61" t="s">
        <v>55</v>
      </c>
      <c r="G32" s="72">
        <v>19500</v>
      </c>
      <c r="H32" s="53">
        <v>3030</v>
      </c>
      <c r="I32" s="73">
        <f>G32/H32</f>
        <v>6.435643564356436</v>
      </c>
      <c r="J32" s="72">
        <v>19500</v>
      </c>
      <c r="K32" s="53">
        <v>3020</v>
      </c>
      <c r="L32" s="73">
        <f>J32/K32</f>
        <v>6.4569536423841063</v>
      </c>
      <c r="M32" s="72">
        <v>19500</v>
      </c>
      <c r="N32" s="53">
        <v>3020</v>
      </c>
      <c r="O32" s="73">
        <f>M32/N32</f>
        <v>6.4569536423841063</v>
      </c>
    </row>
    <row r="33" spans="1:15" ht="15.75" thickBot="1" x14ac:dyDescent="0.3">
      <c r="A33" s="134"/>
      <c r="B33" s="136"/>
      <c r="C33" s="55">
        <v>2</v>
      </c>
      <c r="D33" s="89" t="s">
        <v>31</v>
      </c>
      <c r="E33" s="56" t="s">
        <v>56</v>
      </c>
      <c r="F33" s="56" t="s">
        <v>55</v>
      </c>
      <c r="G33" s="80"/>
      <c r="H33" s="84"/>
      <c r="I33" s="82"/>
      <c r="J33" s="80"/>
      <c r="K33" s="84"/>
      <c r="L33" s="82"/>
      <c r="M33" s="80"/>
      <c r="N33" s="84"/>
      <c r="O33" s="82"/>
    </row>
    <row r="34" spans="1:15" x14ac:dyDescent="0.25">
      <c r="A34" s="158">
        <v>8</v>
      </c>
      <c r="B34" s="135" t="s">
        <v>5</v>
      </c>
      <c r="C34" s="155">
        <v>1</v>
      </c>
      <c r="D34" s="156" t="s">
        <v>32</v>
      </c>
      <c r="E34" s="61" t="s">
        <v>56</v>
      </c>
      <c r="F34" s="61" t="s">
        <v>55</v>
      </c>
      <c r="G34" s="90">
        <v>300</v>
      </c>
      <c r="H34" s="53">
        <v>3030</v>
      </c>
      <c r="I34" s="91">
        <f>G34/H34</f>
        <v>9.9009900990099015E-2</v>
      </c>
      <c r="J34" s="90">
        <v>300</v>
      </c>
      <c r="K34" s="53">
        <v>3020</v>
      </c>
      <c r="L34" s="91">
        <f>J34/K34</f>
        <v>9.9337748344370855E-2</v>
      </c>
      <c r="M34" s="90">
        <v>300</v>
      </c>
      <c r="N34" s="53">
        <v>3020</v>
      </c>
      <c r="O34" s="91">
        <f>M34/N34</f>
        <v>9.9337748344370855E-2</v>
      </c>
    </row>
    <row r="35" spans="1:15" ht="30" x14ac:dyDescent="0.25">
      <c r="A35" s="159"/>
      <c r="B35" s="146"/>
      <c r="C35" s="141"/>
      <c r="D35" s="147"/>
      <c r="E35" s="51" t="s">
        <v>61</v>
      </c>
      <c r="F35" s="51" t="s">
        <v>61</v>
      </c>
      <c r="G35" s="74"/>
      <c r="H35" s="92">
        <v>80000</v>
      </c>
      <c r="I35" s="77"/>
      <c r="J35" s="74"/>
      <c r="K35" s="92">
        <v>25000</v>
      </c>
      <c r="L35" s="77"/>
      <c r="M35" s="74"/>
      <c r="N35" s="92">
        <v>25000</v>
      </c>
      <c r="O35" s="77"/>
    </row>
    <row r="36" spans="1:15" ht="30" x14ac:dyDescent="0.25">
      <c r="A36" s="159"/>
      <c r="B36" s="146"/>
      <c r="C36" s="141"/>
      <c r="D36" s="147"/>
      <c r="E36" s="51" t="s">
        <v>62</v>
      </c>
      <c r="F36" s="51" t="s">
        <v>279</v>
      </c>
      <c r="G36" s="93"/>
      <c r="H36" s="50">
        <v>100</v>
      </c>
      <c r="I36" s="94"/>
      <c r="J36" s="93"/>
      <c r="K36" s="50">
        <v>100</v>
      </c>
      <c r="L36" s="94"/>
      <c r="M36" s="93"/>
      <c r="N36" s="50">
        <v>100</v>
      </c>
      <c r="O36" s="94"/>
    </row>
    <row r="37" spans="1:15" x14ac:dyDescent="0.25">
      <c r="A37" s="159"/>
      <c r="B37" s="146"/>
      <c r="C37" s="141">
        <v>2</v>
      </c>
      <c r="D37" s="147" t="s">
        <v>33</v>
      </c>
      <c r="E37" s="51" t="s">
        <v>56</v>
      </c>
      <c r="F37" s="51" t="s">
        <v>55</v>
      </c>
      <c r="G37" s="95"/>
      <c r="H37" s="50"/>
      <c r="I37" s="77"/>
      <c r="J37" s="95"/>
      <c r="K37" s="50"/>
      <c r="L37" s="77"/>
      <c r="M37" s="95"/>
      <c r="N37" s="50"/>
      <c r="O37" s="77"/>
    </row>
    <row r="38" spans="1:15" ht="15.75" thickBot="1" x14ac:dyDescent="0.3">
      <c r="A38" s="160"/>
      <c r="B38" s="136"/>
      <c r="C38" s="142"/>
      <c r="D38" s="148"/>
      <c r="E38" s="96" t="s">
        <v>102</v>
      </c>
      <c r="F38" s="56" t="s">
        <v>103</v>
      </c>
      <c r="G38" s="97"/>
      <c r="H38" s="84"/>
      <c r="I38" s="98"/>
      <c r="J38" s="97"/>
      <c r="K38" s="84"/>
      <c r="L38" s="98"/>
      <c r="M38" s="97"/>
      <c r="N38" s="84"/>
      <c r="O38" s="98"/>
    </row>
    <row r="39" spans="1:15" ht="15.75" thickBot="1" x14ac:dyDescent="0.3">
      <c r="A39" s="133">
        <v>9</v>
      </c>
      <c r="B39" s="135" t="s">
        <v>6</v>
      </c>
      <c r="C39" s="54">
        <v>1</v>
      </c>
      <c r="D39" s="53" t="s">
        <v>34</v>
      </c>
      <c r="E39" s="61" t="s">
        <v>56</v>
      </c>
      <c r="F39" s="61" t="s">
        <v>55</v>
      </c>
      <c r="G39" s="85"/>
      <c r="H39" s="53"/>
      <c r="I39" s="73" t="e">
        <f>G39/H39</f>
        <v>#DIV/0!</v>
      </c>
      <c r="J39" s="85"/>
      <c r="K39" s="53"/>
      <c r="L39" s="73" t="e">
        <f>J39/K39</f>
        <v>#DIV/0!</v>
      </c>
      <c r="M39" s="85"/>
      <c r="N39" s="53"/>
      <c r="O39" s="73" t="e">
        <f>M39/N39</f>
        <v>#DIV/0!</v>
      </c>
    </row>
    <row r="40" spans="1:15" x14ac:dyDescent="0.25">
      <c r="A40" s="145"/>
      <c r="B40" s="146"/>
      <c r="C40" s="141">
        <v>2</v>
      </c>
      <c r="D40" s="157" t="s">
        <v>35</v>
      </c>
      <c r="E40" s="51" t="s">
        <v>56</v>
      </c>
      <c r="F40" s="51" t="s">
        <v>55</v>
      </c>
      <c r="G40" s="78">
        <v>3200</v>
      </c>
      <c r="H40" s="53">
        <v>3030</v>
      </c>
      <c r="I40" s="75">
        <f>G40/H40</f>
        <v>1.056105610561056</v>
      </c>
      <c r="J40" s="78">
        <v>3100</v>
      </c>
      <c r="K40" s="53">
        <v>3020</v>
      </c>
      <c r="L40" s="75">
        <f>J40/K40</f>
        <v>1.0264900662251655</v>
      </c>
      <c r="M40" s="78">
        <v>3100</v>
      </c>
      <c r="N40" s="53">
        <v>3020</v>
      </c>
      <c r="O40" s="75">
        <f>M40/N40</f>
        <v>1.0264900662251655</v>
      </c>
    </row>
    <row r="41" spans="1:15" ht="30" x14ac:dyDescent="0.25">
      <c r="A41" s="145"/>
      <c r="B41" s="146"/>
      <c r="C41" s="141"/>
      <c r="D41" s="157"/>
      <c r="E41" s="51" t="s">
        <v>82</v>
      </c>
      <c r="F41" s="51" t="s">
        <v>83</v>
      </c>
      <c r="G41" s="74">
        <v>3100</v>
      </c>
      <c r="H41" s="50">
        <v>11000</v>
      </c>
      <c r="I41" s="75">
        <f>G41/H41</f>
        <v>0.2818181818181818</v>
      </c>
      <c r="J41" s="74">
        <v>3100</v>
      </c>
      <c r="K41" s="50">
        <v>11000</v>
      </c>
      <c r="L41" s="75">
        <f>J41/K41</f>
        <v>0.2818181818181818</v>
      </c>
      <c r="M41" s="74">
        <v>3100</v>
      </c>
      <c r="N41" s="50">
        <v>11000</v>
      </c>
      <c r="O41" s="75">
        <f>M41/N41</f>
        <v>0.2818181818181818</v>
      </c>
    </row>
    <row r="42" spans="1:15" x14ac:dyDescent="0.25">
      <c r="A42" s="145"/>
      <c r="B42" s="146"/>
      <c r="C42" s="141">
        <v>3</v>
      </c>
      <c r="D42" s="153" t="s">
        <v>36</v>
      </c>
      <c r="E42" s="51" t="s">
        <v>56</v>
      </c>
      <c r="F42" s="51" t="s">
        <v>55</v>
      </c>
      <c r="G42" s="74">
        <v>505000</v>
      </c>
      <c r="H42" s="50">
        <v>6040</v>
      </c>
      <c r="I42" s="75">
        <f>G42/H42</f>
        <v>83.609271523178805</v>
      </c>
      <c r="J42" s="74">
        <v>505000</v>
      </c>
      <c r="K42" s="50">
        <v>6040</v>
      </c>
      <c r="L42" s="75">
        <f>J42/K42</f>
        <v>83.609271523178805</v>
      </c>
      <c r="M42" s="74">
        <v>505000</v>
      </c>
      <c r="N42" s="50">
        <v>6040</v>
      </c>
      <c r="O42" s="75">
        <f>M42/N42</f>
        <v>83.609271523178805</v>
      </c>
    </row>
    <row r="43" spans="1:15" ht="30.75" thickBot="1" x14ac:dyDescent="0.3">
      <c r="A43" s="145"/>
      <c r="B43" s="146"/>
      <c r="C43" s="141"/>
      <c r="D43" s="153"/>
      <c r="E43" s="99" t="s">
        <v>84</v>
      </c>
      <c r="F43" s="99" t="s">
        <v>85</v>
      </c>
      <c r="G43" s="131">
        <v>8990</v>
      </c>
      <c r="H43" s="132">
        <v>138870</v>
      </c>
      <c r="I43" s="75">
        <f>G43/H43*100</f>
        <v>6.4736804205371934</v>
      </c>
      <c r="J43" s="131">
        <v>8990</v>
      </c>
      <c r="K43" s="132">
        <v>138870</v>
      </c>
      <c r="L43" s="75">
        <f>J43/K43*100</f>
        <v>6.4736804205371934</v>
      </c>
      <c r="M43" s="131">
        <v>8990</v>
      </c>
      <c r="N43" s="132">
        <v>138870</v>
      </c>
      <c r="O43" s="75">
        <f>M43/N43*100</f>
        <v>6.4736804205371934</v>
      </c>
    </row>
    <row r="44" spans="1:15" x14ac:dyDescent="0.25">
      <c r="A44" s="145"/>
      <c r="B44" s="146"/>
      <c r="C44" s="52">
        <v>4</v>
      </c>
      <c r="D44" s="51" t="s">
        <v>37</v>
      </c>
      <c r="E44" s="51" t="s">
        <v>56</v>
      </c>
      <c r="F44" s="51" t="s">
        <v>55</v>
      </c>
      <c r="G44" s="74"/>
      <c r="H44" s="53">
        <v>3030</v>
      </c>
      <c r="I44" s="75">
        <f>G44/H44</f>
        <v>0</v>
      </c>
      <c r="J44" s="74"/>
      <c r="K44" s="53">
        <v>3020</v>
      </c>
      <c r="L44" s="75">
        <f>J44/K44</f>
        <v>0</v>
      </c>
      <c r="M44" s="74"/>
      <c r="N44" s="53">
        <v>3020</v>
      </c>
      <c r="O44" s="75">
        <f>M44/N44</f>
        <v>0</v>
      </c>
    </row>
    <row r="45" spans="1:15" ht="45" x14ac:dyDescent="0.25">
      <c r="A45" s="145"/>
      <c r="B45" s="146"/>
      <c r="C45" s="52">
        <v>5</v>
      </c>
      <c r="D45" s="100" t="s">
        <v>280</v>
      </c>
      <c r="E45" s="51" t="s">
        <v>56</v>
      </c>
      <c r="F45" s="51" t="s">
        <v>55</v>
      </c>
      <c r="G45" s="74"/>
      <c r="H45" s="50"/>
      <c r="I45" s="75"/>
      <c r="J45" s="74"/>
      <c r="K45" s="50"/>
      <c r="L45" s="75"/>
      <c r="M45" s="74"/>
      <c r="N45" s="50"/>
      <c r="O45" s="75"/>
    </row>
    <row r="46" spans="1:15" ht="30.75" thickBot="1" x14ac:dyDescent="0.3">
      <c r="A46" s="134"/>
      <c r="B46" s="136"/>
      <c r="C46" s="55">
        <v>8</v>
      </c>
      <c r="D46" s="56" t="s">
        <v>38</v>
      </c>
      <c r="E46" s="56" t="s">
        <v>56</v>
      </c>
      <c r="F46" s="56" t="s">
        <v>55</v>
      </c>
      <c r="G46" s="80"/>
      <c r="H46" s="84"/>
      <c r="I46" s="82"/>
      <c r="J46" s="80"/>
      <c r="K46" s="84"/>
      <c r="L46" s="82"/>
      <c r="M46" s="80"/>
      <c r="N46" s="84"/>
      <c r="O46" s="82"/>
    </row>
    <row r="47" spans="1:15" ht="15.75" thickBot="1" x14ac:dyDescent="0.3">
      <c r="A47" s="133">
        <v>10</v>
      </c>
      <c r="B47" s="135" t="s">
        <v>7</v>
      </c>
      <c r="C47" s="54">
        <v>2</v>
      </c>
      <c r="D47" s="53" t="s">
        <v>39</v>
      </c>
      <c r="E47" s="61" t="s">
        <v>56</v>
      </c>
      <c r="F47" s="61" t="s">
        <v>55</v>
      </c>
      <c r="G47" s="85">
        <v>0</v>
      </c>
      <c r="H47" s="53"/>
      <c r="I47" s="73" t="e">
        <f>G47/H47</f>
        <v>#DIV/0!</v>
      </c>
      <c r="J47" s="85">
        <v>0</v>
      </c>
      <c r="K47" s="53"/>
      <c r="L47" s="73" t="e">
        <f>J47/K47</f>
        <v>#DIV/0!</v>
      </c>
      <c r="M47" s="85">
        <v>0</v>
      </c>
      <c r="N47" s="53"/>
      <c r="O47" s="73" t="e">
        <f>M47/N47</f>
        <v>#DIV/0!</v>
      </c>
    </row>
    <row r="48" spans="1:15" x14ac:dyDescent="0.25">
      <c r="A48" s="145"/>
      <c r="B48" s="146"/>
      <c r="C48" s="141">
        <v>5</v>
      </c>
      <c r="D48" s="143" t="s">
        <v>40</v>
      </c>
      <c r="E48" s="51" t="s">
        <v>56</v>
      </c>
      <c r="F48" s="51" t="s">
        <v>55</v>
      </c>
      <c r="G48" s="78">
        <v>214000</v>
      </c>
      <c r="H48" s="53">
        <v>3030</v>
      </c>
      <c r="I48" s="75">
        <f>G48/H48</f>
        <v>70.627062706270621</v>
      </c>
      <c r="J48" s="78">
        <v>214000</v>
      </c>
      <c r="K48" s="53">
        <v>3020</v>
      </c>
      <c r="L48" s="75">
        <f>J48/K48</f>
        <v>70.860927152317885</v>
      </c>
      <c r="M48" s="78">
        <v>214000</v>
      </c>
      <c r="N48" s="53">
        <v>3020</v>
      </c>
      <c r="O48" s="75">
        <f>M48/N48</f>
        <v>70.860927152317885</v>
      </c>
    </row>
    <row r="49" spans="1:15" ht="30" x14ac:dyDescent="0.25">
      <c r="A49" s="145"/>
      <c r="B49" s="146"/>
      <c r="C49" s="141"/>
      <c r="D49" s="143"/>
      <c r="E49" s="51" t="s">
        <v>89</v>
      </c>
      <c r="F49" s="51" t="s">
        <v>88</v>
      </c>
      <c r="G49" s="78">
        <v>189200</v>
      </c>
      <c r="H49" s="50">
        <v>22</v>
      </c>
      <c r="I49" s="75">
        <f>G49/H49</f>
        <v>8600</v>
      </c>
      <c r="J49" s="78">
        <v>18000</v>
      </c>
      <c r="K49" s="50">
        <v>22</v>
      </c>
      <c r="L49" s="75">
        <f>J49/K49</f>
        <v>818.18181818181813</v>
      </c>
      <c r="M49" s="78">
        <v>18000</v>
      </c>
      <c r="N49" s="50">
        <v>22</v>
      </c>
      <c r="O49" s="75">
        <f>M49/N49</f>
        <v>818.18181818181813</v>
      </c>
    </row>
    <row r="50" spans="1:15" ht="30.75" thickBot="1" x14ac:dyDescent="0.3">
      <c r="A50" s="134"/>
      <c r="B50" s="136"/>
      <c r="C50" s="142"/>
      <c r="D50" s="144"/>
      <c r="E50" s="56" t="s">
        <v>86</v>
      </c>
      <c r="F50" s="56" t="s">
        <v>87</v>
      </c>
      <c r="G50" s="80">
        <f>103270+21800</f>
        <v>125070</v>
      </c>
      <c r="H50" s="84">
        <v>800</v>
      </c>
      <c r="I50" s="82">
        <f>G50/H50</f>
        <v>156.33750000000001</v>
      </c>
      <c r="J50" s="80">
        <v>125000</v>
      </c>
      <c r="K50" s="84">
        <v>800</v>
      </c>
      <c r="L50" s="82">
        <f>J50/K50</f>
        <v>156.25</v>
      </c>
      <c r="M50" s="80">
        <v>125000</v>
      </c>
      <c r="N50" s="84">
        <v>800</v>
      </c>
      <c r="O50" s="82">
        <f>M50/N50</f>
        <v>156.25</v>
      </c>
    </row>
    <row r="51" spans="1:15" ht="30.75" thickBot="1" x14ac:dyDescent="0.3">
      <c r="A51" s="68">
        <v>11</v>
      </c>
      <c r="B51" s="67" t="s">
        <v>281</v>
      </c>
      <c r="C51" s="66">
        <v>1</v>
      </c>
      <c r="D51" s="67" t="s">
        <v>282</v>
      </c>
      <c r="E51" s="60" t="s">
        <v>56</v>
      </c>
      <c r="F51" s="60" t="s">
        <v>55</v>
      </c>
      <c r="G51" s="101">
        <v>7950</v>
      </c>
      <c r="H51" s="130">
        <v>3030</v>
      </c>
      <c r="I51" s="102">
        <f>G51/H51</f>
        <v>2.6237623762376239</v>
      </c>
      <c r="J51" s="101">
        <v>1500</v>
      </c>
      <c r="K51" s="84">
        <v>3020</v>
      </c>
      <c r="L51" s="102">
        <f>J51/K51</f>
        <v>0.49668874172185429</v>
      </c>
      <c r="M51" s="101">
        <v>1500</v>
      </c>
      <c r="N51" s="130">
        <v>3020</v>
      </c>
      <c r="O51" s="102">
        <f>M51/N51</f>
        <v>0.49668874172185429</v>
      </c>
    </row>
    <row r="52" spans="1:15" x14ac:dyDescent="0.25">
      <c r="A52" s="149">
        <v>12</v>
      </c>
      <c r="B52" s="150" t="s">
        <v>8</v>
      </c>
      <c r="C52" s="151">
        <v>1</v>
      </c>
      <c r="D52" s="152" t="s">
        <v>41</v>
      </c>
      <c r="E52" s="103" t="s">
        <v>56</v>
      </c>
      <c r="F52" s="103" t="s">
        <v>55</v>
      </c>
      <c r="G52" s="104"/>
      <c r="H52" s="105"/>
      <c r="I52" s="106"/>
      <c r="J52" s="104"/>
      <c r="K52" s="105"/>
      <c r="L52" s="106"/>
      <c r="M52" s="104"/>
      <c r="N52" s="105"/>
      <c r="O52" s="106"/>
    </row>
    <row r="53" spans="1:15" x14ac:dyDescent="0.25">
      <c r="A53" s="145"/>
      <c r="B53" s="146"/>
      <c r="C53" s="141"/>
      <c r="D53" s="143"/>
      <c r="E53" s="51" t="s">
        <v>75</v>
      </c>
      <c r="F53" s="51" t="s">
        <v>283</v>
      </c>
      <c r="G53" s="78"/>
      <c r="H53" s="50"/>
      <c r="I53" s="75"/>
      <c r="J53" s="78"/>
      <c r="K53" s="50"/>
      <c r="L53" s="75"/>
      <c r="M53" s="78"/>
      <c r="N53" s="50"/>
      <c r="O53" s="75"/>
    </row>
    <row r="54" spans="1:15" ht="30.75" thickBot="1" x14ac:dyDescent="0.3">
      <c r="A54" s="145"/>
      <c r="B54" s="146"/>
      <c r="C54" s="141"/>
      <c r="D54" s="143"/>
      <c r="E54" s="51" t="s">
        <v>90</v>
      </c>
      <c r="F54" s="51" t="s">
        <v>91</v>
      </c>
      <c r="G54" s="78"/>
      <c r="H54" s="50"/>
      <c r="I54" s="75"/>
      <c r="J54" s="78"/>
      <c r="K54" s="50"/>
      <c r="L54" s="75"/>
      <c r="M54" s="78"/>
      <c r="N54" s="50"/>
      <c r="O54" s="75"/>
    </row>
    <row r="55" spans="1:15" x14ac:dyDescent="0.25">
      <c r="A55" s="145"/>
      <c r="B55" s="146"/>
      <c r="C55" s="141">
        <v>2</v>
      </c>
      <c r="D55" s="153" t="s">
        <v>42</v>
      </c>
      <c r="E55" s="51" t="s">
        <v>56</v>
      </c>
      <c r="F55" s="51" t="s">
        <v>55</v>
      </c>
      <c r="G55" s="78">
        <v>10000</v>
      </c>
      <c r="H55" s="53">
        <v>3030</v>
      </c>
      <c r="I55" s="75">
        <f>G55/H55</f>
        <v>3.3003300330033003</v>
      </c>
      <c r="J55" s="78">
        <v>10000</v>
      </c>
      <c r="K55" s="53">
        <v>3020</v>
      </c>
      <c r="L55" s="75">
        <f>J55/K55</f>
        <v>3.3112582781456954</v>
      </c>
      <c r="M55" s="78">
        <v>10000</v>
      </c>
      <c r="N55" s="53">
        <v>3020</v>
      </c>
      <c r="O55" s="75">
        <f>M55/N55</f>
        <v>3.3112582781456954</v>
      </c>
    </row>
    <row r="56" spans="1:15" ht="30.75" thickBot="1" x14ac:dyDescent="0.3">
      <c r="A56" s="145"/>
      <c r="B56" s="146"/>
      <c r="C56" s="141"/>
      <c r="D56" s="153"/>
      <c r="E56" s="51" t="s">
        <v>92</v>
      </c>
      <c r="F56" s="51" t="s">
        <v>94</v>
      </c>
      <c r="G56" s="78">
        <v>10000</v>
      </c>
      <c r="H56" s="50">
        <v>40</v>
      </c>
      <c r="I56" s="75">
        <f>G56/H56</f>
        <v>250</v>
      </c>
      <c r="J56" s="78">
        <v>10000</v>
      </c>
      <c r="K56" s="50">
        <v>40</v>
      </c>
      <c r="L56" s="75">
        <f>J56/K56</f>
        <v>250</v>
      </c>
      <c r="M56" s="78">
        <v>10000</v>
      </c>
      <c r="N56" s="50">
        <v>38</v>
      </c>
      <c r="O56" s="75">
        <f>M56/N56</f>
        <v>263.15789473684208</v>
      </c>
    </row>
    <row r="57" spans="1:15" x14ac:dyDescent="0.25">
      <c r="A57" s="145"/>
      <c r="B57" s="146"/>
      <c r="C57" s="141">
        <v>3</v>
      </c>
      <c r="D57" s="153" t="s">
        <v>43</v>
      </c>
      <c r="E57" s="51" t="s">
        <v>56</v>
      </c>
      <c r="F57" s="51" t="s">
        <v>55</v>
      </c>
      <c r="G57" s="74">
        <v>1000</v>
      </c>
      <c r="H57" s="53">
        <v>3030</v>
      </c>
      <c r="I57" s="75">
        <f>G57/H57</f>
        <v>0.33003300330033003</v>
      </c>
      <c r="J57" s="74">
        <v>1000</v>
      </c>
      <c r="K57" s="53">
        <v>3020</v>
      </c>
      <c r="L57" s="75">
        <f>J57/K57</f>
        <v>0.33112582781456956</v>
      </c>
      <c r="M57" s="74">
        <v>1000</v>
      </c>
      <c r="N57" s="53">
        <v>3020</v>
      </c>
      <c r="O57" s="75">
        <f>M57/N57</f>
        <v>0.33112582781456956</v>
      </c>
    </row>
    <row r="58" spans="1:15" ht="30.75" thickBot="1" x14ac:dyDescent="0.3">
      <c r="A58" s="145"/>
      <c r="B58" s="146"/>
      <c r="C58" s="141"/>
      <c r="D58" s="153"/>
      <c r="E58" s="51" t="s">
        <v>93</v>
      </c>
      <c r="F58" s="51" t="s">
        <v>95</v>
      </c>
      <c r="G58" s="78">
        <v>3000</v>
      </c>
      <c r="H58" s="50">
        <v>54</v>
      </c>
      <c r="I58" s="75">
        <f>G58/H58</f>
        <v>55.555555555555557</v>
      </c>
      <c r="J58" s="78">
        <v>3000</v>
      </c>
      <c r="K58" s="50">
        <v>50</v>
      </c>
      <c r="L58" s="75">
        <f>J58/K58</f>
        <v>60</v>
      </c>
      <c r="M58" s="78">
        <v>3000</v>
      </c>
      <c r="N58" s="50">
        <v>50</v>
      </c>
      <c r="O58" s="75">
        <f>M58/N58</f>
        <v>60</v>
      </c>
    </row>
    <row r="59" spans="1:15" x14ac:dyDescent="0.25">
      <c r="A59" s="145"/>
      <c r="B59" s="146"/>
      <c r="C59" s="141">
        <v>4</v>
      </c>
      <c r="D59" s="143" t="s">
        <v>44</v>
      </c>
      <c r="E59" s="51" t="s">
        <v>56</v>
      </c>
      <c r="F59" s="51" t="s">
        <v>55</v>
      </c>
      <c r="G59" s="74"/>
      <c r="H59" s="53">
        <v>3030</v>
      </c>
      <c r="I59" s="75">
        <f t="shared" ref="I59:I66" si="6">G59/H59</f>
        <v>0</v>
      </c>
      <c r="J59" s="74"/>
      <c r="K59" s="53">
        <v>3020</v>
      </c>
      <c r="L59" s="75">
        <f t="shared" ref="L59:L63" si="7">J59/K59</f>
        <v>0</v>
      </c>
      <c r="M59" s="74"/>
      <c r="N59" s="53">
        <v>3020</v>
      </c>
      <c r="O59" s="75">
        <f t="shared" ref="O59:O63" si="8">M59/N59</f>
        <v>0</v>
      </c>
    </row>
    <row r="60" spans="1:15" ht="15.75" thickBot="1" x14ac:dyDescent="0.3">
      <c r="A60" s="145"/>
      <c r="B60" s="146"/>
      <c r="C60" s="141"/>
      <c r="D60" s="143"/>
      <c r="E60" s="51" t="s">
        <v>75</v>
      </c>
      <c r="F60" s="51" t="s">
        <v>96</v>
      </c>
      <c r="G60" s="74"/>
      <c r="H60" s="50">
        <v>80</v>
      </c>
      <c r="I60" s="75">
        <f t="shared" si="6"/>
        <v>0</v>
      </c>
      <c r="J60" s="74"/>
      <c r="K60" s="50">
        <v>80</v>
      </c>
      <c r="L60" s="75">
        <f t="shared" si="7"/>
        <v>0</v>
      </c>
      <c r="M60" s="74"/>
      <c r="N60" s="50">
        <v>80</v>
      </c>
      <c r="O60" s="75">
        <f t="shared" si="8"/>
        <v>0</v>
      </c>
    </row>
    <row r="61" spans="1:15" x14ac:dyDescent="0.25">
      <c r="A61" s="145"/>
      <c r="B61" s="146"/>
      <c r="C61" s="141">
        <v>5</v>
      </c>
      <c r="D61" s="154" t="s">
        <v>284</v>
      </c>
      <c r="E61" s="51" t="s">
        <v>56</v>
      </c>
      <c r="F61" s="51" t="s">
        <v>55</v>
      </c>
      <c r="G61" s="74">
        <v>5000</v>
      </c>
      <c r="H61" s="53">
        <v>3030</v>
      </c>
      <c r="I61" s="75">
        <f t="shared" si="6"/>
        <v>1.6501650165016502</v>
      </c>
      <c r="J61" s="74">
        <v>5000</v>
      </c>
      <c r="K61" s="53">
        <v>3020</v>
      </c>
      <c r="L61" s="75">
        <f t="shared" si="7"/>
        <v>1.6556291390728477</v>
      </c>
      <c r="M61" s="74">
        <v>5000</v>
      </c>
      <c r="N61" s="53">
        <v>3020</v>
      </c>
      <c r="O61" s="75">
        <f t="shared" si="8"/>
        <v>1.6556291390728477</v>
      </c>
    </row>
    <row r="62" spans="1:15" ht="15.75" thickBot="1" x14ac:dyDescent="0.3">
      <c r="A62" s="145"/>
      <c r="B62" s="146"/>
      <c r="C62" s="141"/>
      <c r="D62" s="154"/>
      <c r="E62" s="51" t="s">
        <v>104</v>
      </c>
      <c r="F62" s="51" t="s">
        <v>105</v>
      </c>
      <c r="G62" s="74">
        <v>5000</v>
      </c>
      <c r="H62" s="50">
        <v>20</v>
      </c>
      <c r="I62" s="75">
        <f t="shared" si="6"/>
        <v>250</v>
      </c>
      <c r="J62" s="74">
        <v>5000</v>
      </c>
      <c r="K62" s="50">
        <v>15</v>
      </c>
      <c r="L62" s="75">
        <f t="shared" si="7"/>
        <v>333.33333333333331</v>
      </c>
      <c r="M62" s="74">
        <v>5000</v>
      </c>
      <c r="N62" s="50">
        <v>15</v>
      </c>
      <c r="O62" s="75">
        <f t="shared" si="8"/>
        <v>333.33333333333331</v>
      </c>
    </row>
    <row r="63" spans="1:15" ht="45" x14ac:dyDescent="0.25">
      <c r="A63" s="145"/>
      <c r="B63" s="146"/>
      <c r="C63" s="52">
        <v>7</v>
      </c>
      <c r="D63" s="51" t="s">
        <v>45</v>
      </c>
      <c r="E63" s="51" t="s">
        <v>56</v>
      </c>
      <c r="F63" s="51" t="s">
        <v>55</v>
      </c>
      <c r="G63" s="74">
        <v>238700</v>
      </c>
      <c r="H63" s="53">
        <v>3030</v>
      </c>
      <c r="I63" s="75">
        <f t="shared" si="6"/>
        <v>78.778877887788781</v>
      </c>
      <c r="J63" s="74">
        <v>196700</v>
      </c>
      <c r="K63" s="53">
        <v>3020</v>
      </c>
      <c r="L63" s="75">
        <f t="shared" si="7"/>
        <v>65.132450331125824</v>
      </c>
      <c r="M63" s="74">
        <v>196700</v>
      </c>
      <c r="N63" s="53">
        <v>3020</v>
      </c>
      <c r="O63" s="75">
        <f t="shared" si="8"/>
        <v>65.132450331125824</v>
      </c>
    </row>
    <row r="64" spans="1:15" ht="30.75" thickBot="1" x14ac:dyDescent="0.3">
      <c r="A64" s="145"/>
      <c r="B64" s="146"/>
      <c r="C64" s="52">
        <v>8</v>
      </c>
      <c r="D64" s="51" t="s">
        <v>46</v>
      </c>
      <c r="E64" s="51" t="s">
        <v>56</v>
      </c>
      <c r="F64" s="51" t="s">
        <v>55</v>
      </c>
      <c r="G64" s="74"/>
      <c r="H64" s="50"/>
      <c r="I64" s="75"/>
      <c r="J64" s="74"/>
      <c r="K64" s="50"/>
      <c r="L64" s="75"/>
      <c r="M64" s="74">
        <v>117710</v>
      </c>
      <c r="N64" s="50"/>
      <c r="O64" s="75"/>
    </row>
    <row r="65" spans="1:15" x14ac:dyDescent="0.25">
      <c r="A65" s="145"/>
      <c r="B65" s="146"/>
      <c r="C65" s="141">
        <v>9</v>
      </c>
      <c r="D65" s="143" t="s">
        <v>47</v>
      </c>
      <c r="E65" s="51" t="s">
        <v>56</v>
      </c>
      <c r="F65" s="51" t="s">
        <v>55</v>
      </c>
      <c r="G65" s="74">
        <v>21100</v>
      </c>
      <c r="H65" s="53">
        <v>3030</v>
      </c>
      <c r="I65" s="75">
        <f t="shared" si="6"/>
        <v>6.9636963696369634</v>
      </c>
      <c r="J65" s="74">
        <v>21100</v>
      </c>
      <c r="K65" s="53">
        <v>3020</v>
      </c>
      <c r="L65" s="75">
        <f>J65/K65</f>
        <v>6.9867549668874176</v>
      </c>
      <c r="M65" s="74">
        <v>21100</v>
      </c>
      <c r="N65" s="53">
        <v>3020</v>
      </c>
      <c r="O65" s="75">
        <f>M65/N65</f>
        <v>6.9867549668874176</v>
      </c>
    </row>
    <row r="66" spans="1:15" ht="30.75" thickBot="1" x14ac:dyDescent="0.3">
      <c r="A66" s="134"/>
      <c r="B66" s="136"/>
      <c r="C66" s="142"/>
      <c r="D66" s="144"/>
      <c r="E66" s="56" t="s">
        <v>97</v>
      </c>
      <c r="F66" s="56" t="s">
        <v>98</v>
      </c>
      <c r="G66" s="80">
        <v>30000</v>
      </c>
      <c r="H66" s="81">
        <v>21100</v>
      </c>
      <c r="I66" s="82">
        <f t="shared" si="6"/>
        <v>1.4218009478672986</v>
      </c>
      <c r="J66" s="80"/>
      <c r="K66" s="81">
        <v>21100</v>
      </c>
      <c r="L66" s="82">
        <f>J66/K66</f>
        <v>0</v>
      </c>
      <c r="M66" s="80"/>
      <c r="N66" s="81">
        <v>21100</v>
      </c>
      <c r="O66" s="82">
        <f>M66/N66</f>
        <v>0</v>
      </c>
    </row>
    <row r="67" spans="1:15" ht="45.75" thickBot="1" x14ac:dyDescent="0.3">
      <c r="A67" s="57">
        <v>13</v>
      </c>
      <c r="B67" s="62" t="s">
        <v>270</v>
      </c>
      <c r="C67" s="58">
        <v>7</v>
      </c>
      <c r="D67" s="59" t="s">
        <v>271</v>
      </c>
      <c r="E67" s="59" t="s">
        <v>56</v>
      </c>
      <c r="F67" s="59" t="s">
        <v>55</v>
      </c>
      <c r="G67" s="107"/>
      <c r="H67" s="108"/>
      <c r="I67" s="109"/>
      <c r="J67" s="107"/>
      <c r="K67" s="108"/>
      <c r="L67" s="109"/>
      <c r="M67" s="107"/>
      <c r="N67" s="108"/>
      <c r="O67" s="109"/>
    </row>
    <row r="68" spans="1:15" x14ac:dyDescent="0.25">
      <c r="A68" s="133">
        <v>14</v>
      </c>
      <c r="B68" s="135" t="s">
        <v>9</v>
      </c>
      <c r="C68" s="54">
        <v>2</v>
      </c>
      <c r="D68" s="53" t="s">
        <v>48</v>
      </c>
      <c r="E68" s="61" t="s">
        <v>56</v>
      </c>
      <c r="F68" s="61" t="s">
        <v>55</v>
      </c>
      <c r="G68" s="72">
        <v>1700</v>
      </c>
      <c r="H68" s="53">
        <v>3030</v>
      </c>
      <c r="I68" s="73">
        <f>G68/H68</f>
        <v>0.56105610561056107</v>
      </c>
      <c r="J68" s="72">
        <v>1700</v>
      </c>
      <c r="K68" s="53">
        <v>3020</v>
      </c>
      <c r="L68" s="73">
        <f>J68/K68</f>
        <v>0.5629139072847682</v>
      </c>
      <c r="M68" s="72">
        <v>1700</v>
      </c>
      <c r="N68" s="53">
        <v>3020</v>
      </c>
      <c r="O68" s="73">
        <f>M68/N68</f>
        <v>0.5629139072847682</v>
      </c>
    </row>
    <row r="69" spans="1:15" x14ac:dyDescent="0.25">
      <c r="A69" s="145"/>
      <c r="B69" s="146"/>
      <c r="C69" s="141">
        <v>4</v>
      </c>
      <c r="D69" s="147" t="s">
        <v>49</v>
      </c>
      <c r="E69" s="51" t="s">
        <v>56</v>
      </c>
      <c r="F69" s="51" t="s">
        <v>55</v>
      </c>
      <c r="G69" s="78"/>
      <c r="H69" s="50"/>
      <c r="I69" s="75"/>
      <c r="J69" s="78"/>
      <c r="K69" s="50"/>
      <c r="L69" s="75"/>
      <c r="M69" s="78"/>
      <c r="N69" s="50"/>
      <c r="O69" s="75"/>
    </row>
    <row r="70" spans="1:15" ht="30.75" thickBot="1" x14ac:dyDescent="0.3">
      <c r="A70" s="134"/>
      <c r="B70" s="136"/>
      <c r="C70" s="142"/>
      <c r="D70" s="148"/>
      <c r="E70" s="56" t="s">
        <v>99</v>
      </c>
      <c r="F70" s="56" t="s">
        <v>100</v>
      </c>
      <c r="G70" s="80"/>
      <c r="H70" s="84"/>
      <c r="I70" s="82"/>
      <c r="J70" s="80"/>
      <c r="K70" s="84"/>
      <c r="L70" s="82"/>
      <c r="M70" s="80"/>
      <c r="N70" s="84"/>
      <c r="O70" s="82"/>
    </row>
    <row r="71" spans="1:15" ht="30" x14ac:dyDescent="0.25">
      <c r="A71" s="133">
        <v>15</v>
      </c>
      <c r="B71" s="135" t="s">
        <v>10</v>
      </c>
      <c r="C71" s="54">
        <v>1</v>
      </c>
      <c r="D71" s="61" t="s">
        <v>285</v>
      </c>
      <c r="E71" s="61" t="s">
        <v>56</v>
      </c>
      <c r="F71" s="61" t="s">
        <v>55</v>
      </c>
      <c r="G71" s="72"/>
      <c r="H71" s="53"/>
      <c r="I71" s="73"/>
      <c r="J71" s="72"/>
      <c r="K71" s="53"/>
      <c r="L71" s="73"/>
      <c r="M71" s="72"/>
      <c r="N71" s="53"/>
      <c r="O71" s="73"/>
    </row>
    <row r="72" spans="1:15" ht="15.75" thickBot="1" x14ac:dyDescent="0.3">
      <c r="A72" s="134"/>
      <c r="B72" s="136"/>
      <c r="C72" s="55">
        <v>3</v>
      </c>
      <c r="D72" s="56" t="s">
        <v>272</v>
      </c>
      <c r="E72" s="56" t="s">
        <v>56</v>
      </c>
      <c r="F72" s="56" t="s">
        <v>55</v>
      </c>
      <c r="G72" s="87"/>
      <c r="H72" s="84"/>
      <c r="I72" s="82"/>
      <c r="J72" s="87"/>
      <c r="K72" s="84"/>
      <c r="L72" s="82"/>
      <c r="M72" s="87"/>
      <c r="N72" s="84"/>
      <c r="O72" s="82"/>
    </row>
    <row r="73" spans="1:15" ht="105.75" thickBot="1" x14ac:dyDescent="0.3">
      <c r="A73" s="63">
        <v>16</v>
      </c>
      <c r="B73" s="64" t="s">
        <v>11</v>
      </c>
      <c r="C73" s="58">
        <v>1</v>
      </c>
      <c r="D73" s="59" t="s">
        <v>50</v>
      </c>
      <c r="E73" s="59" t="s">
        <v>56</v>
      </c>
      <c r="F73" s="59" t="s">
        <v>55</v>
      </c>
      <c r="G73" s="110">
        <v>4800</v>
      </c>
      <c r="H73" s="53">
        <v>3030</v>
      </c>
      <c r="I73" s="109">
        <f>G73/H73</f>
        <v>1.5841584158415842</v>
      </c>
      <c r="J73" s="110">
        <v>4800</v>
      </c>
      <c r="K73" s="53">
        <v>3020</v>
      </c>
      <c r="L73" s="109">
        <f>J73/K73</f>
        <v>1.5894039735099337</v>
      </c>
      <c r="M73" s="110">
        <v>4800</v>
      </c>
      <c r="N73" s="53">
        <v>3020</v>
      </c>
      <c r="O73" s="109">
        <f>M73/N73</f>
        <v>1.5894039735099337</v>
      </c>
    </row>
    <row r="74" spans="1:15" ht="81.75" customHeight="1" thickBot="1" x14ac:dyDescent="0.3">
      <c r="A74" s="65">
        <v>19</v>
      </c>
      <c r="B74" s="62" t="s">
        <v>12</v>
      </c>
      <c r="C74" s="58">
        <v>1</v>
      </c>
      <c r="D74" s="59" t="s">
        <v>51</v>
      </c>
      <c r="E74" s="59" t="s">
        <v>56</v>
      </c>
      <c r="F74" s="59" t="s">
        <v>55</v>
      </c>
      <c r="G74" s="110"/>
      <c r="H74" s="108"/>
      <c r="I74" s="109"/>
      <c r="J74" s="110"/>
      <c r="K74" s="108"/>
      <c r="L74" s="109"/>
      <c r="M74" s="110"/>
      <c r="N74" s="108"/>
      <c r="O74" s="109"/>
    </row>
    <row r="75" spans="1:15" ht="60.75" thickBot="1" x14ac:dyDescent="0.3">
      <c r="A75" s="63">
        <v>20</v>
      </c>
      <c r="B75" s="64" t="s">
        <v>273</v>
      </c>
      <c r="C75" s="58" t="s">
        <v>277</v>
      </c>
      <c r="D75" s="59" t="s">
        <v>278</v>
      </c>
      <c r="E75" s="59" t="s">
        <v>56</v>
      </c>
      <c r="F75" s="59" t="s">
        <v>55</v>
      </c>
      <c r="G75" s="111">
        <v>111212.71</v>
      </c>
      <c r="H75" s="53">
        <v>3030</v>
      </c>
      <c r="I75" s="109">
        <f>G75/H75</f>
        <v>36.703864686468648</v>
      </c>
      <c r="J75" s="111">
        <v>111212.71</v>
      </c>
      <c r="K75" s="53">
        <v>3020</v>
      </c>
      <c r="L75" s="109">
        <f>J75/K75</f>
        <v>36.82540066225166</v>
      </c>
      <c r="M75" s="111">
        <v>111212.71</v>
      </c>
      <c r="N75" s="53">
        <v>3020</v>
      </c>
      <c r="O75" s="109">
        <f>M75/N75</f>
        <v>36.82540066225166</v>
      </c>
    </row>
    <row r="76" spans="1:15" ht="30.75" thickBot="1" x14ac:dyDescent="0.3">
      <c r="A76" s="137">
        <v>50</v>
      </c>
      <c r="B76" s="139" t="s">
        <v>274</v>
      </c>
      <c r="C76" s="54">
        <v>1</v>
      </c>
      <c r="D76" s="61" t="s">
        <v>275</v>
      </c>
      <c r="E76" s="61" t="s">
        <v>56</v>
      </c>
      <c r="F76" s="61" t="s">
        <v>55</v>
      </c>
      <c r="G76" s="112">
        <v>35332</v>
      </c>
      <c r="H76" s="53">
        <v>3030</v>
      </c>
      <c r="I76" s="73">
        <f>G76/H76</f>
        <v>11.660726072607261</v>
      </c>
      <c r="J76" s="112">
        <v>32362</v>
      </c>
      <c r="K76" s="53">
        <v>3020</v>
      </c>
      <c r="L76" s="73">
        <f>J76/K76</f>
        <v>10.715894039735099</v>
      </c>
      <c r="M76" s="112">
        <v>29562</v>
      </c>
      <c r="N76" s="53">
        <v>3020</v>
      </c>
      <c r="O76" s="73">
        <f>M76/N76</f>
        <v>9.7887417218543042</v>
      </c>
    </row>
    <row r="77" spans="1:15" ht="30.75" thickBot="1" x14ac:dyDescent="0.3">
      <c r="A77" s="138"/>
      <c r="B77" s="140"/>
      <c r="C77" s="66">
        <v>2</v>
      </c>
      <c r="D77" s="60" t="s">
        <v>276</v>
      </c>
      <c r="E77" s="60" t="s">
        <v>56</v>
      </c>
      <c r="F77" s="60" t="s">
        <v>55</v>
      </c>
      <c r="G77" s="113">
        <v>59650</v>
      </c>
      <c r="H77" s="53">
        <v>3030</v>
      </c>
      <c r="I77" s="102">
        <f>G77/H77</f>
        <v>19.686468646864686</v>
      </c>
      <c r="J77" s="113">
        <v>55230</v>
      </c>
      <c r="K77" s="53">
        <v>3020</v>
      </c>
      <c r="L77" s="102">
        <f>J77/K77</f>
        <v>18.288079470198674</v>
      </c>
      <c r="M77" s="113">
        <v>47960</v>
      </c>
      <c r="N77" s="53">
        <v>3020</v>
      </c>
      <c r="O77" s="102">
        <f>M77/N77</f>
        <v>15.880794701986755</v>
      </c>
    </row>
    <row r="78" spans="1:15" x14ac:dyDescent="0.25">
      <c r="C78" s="49"/>
    </row>
    <row r="79" spans="1:15" x14ac:dyDescent="0.25">
      <c r="C79" s="49"/>
      <c r="G79" s="114"/>
      <c r="J79" s="114"/>
      <c r="M79" s="114"/>
    </row>
    <row r="80" spans="1:15" x14ac:dyDescent="0.25">
      <c r="C80" s="49"/>
      <c r="F80" t="s">
        <v>286</v>
      </c>
      <c r="G80" s="114">
        <f>SUM(G3:G79)</f>
        <v>4883496.08</v>
      </c>
      <c r="H80" s="115"/>
      <c r="I80" s="115"/>
      <c r="J80" s="114">
        <f>SUM(J3:J79)</f>
        <v>4008456.71</v>
      </c>
      <c r="K80" s="115"/>
      <c r="L80" s="115"/>
      <c r="M80" s="114">
        <f>SUM(M3:M79)</f>
        <v>4115916.71</v>
      </c>
      <c r="N80" s="115"/>
      <c r="O80" s="115"/>
    </row>
    <row r="81" spans="3:13" x14ac:dyDescent="0.25">
      <c r="C81" s="49"/>
      <c r="G81" s="116"/>
      <c r="J81" s="116"/>
      <c r="M81" s="116"/>
    </row>
    <row r="82" spans="3:13" x14ac:dyDescent="0.25">
      <c r="C82" s="49"/>
    </row>
  </sheetData>
  <mergeCells count="69">
    <mergeCell ref="A2:B2"/>
    <mergeCell ref="A3:A16"/>
    <mergeCell ref="B3:B16"/>
    <mergeCell ref="C6:C7"/>
    <mergeCell ref="D6:D7"/>
    <mergeCell ref="C8:C9"/>
    <mergeCell ref="D8:D9"/>
    <mergeCell ref="C11:C12"/>
    <mergeCell ref="D11:D12"/>
    <mergeCell ref="C13:C14"/>
    <mergeCell ref="D13:D14"/>
    <mergeCell ref="C15:C16"/>
    <mergeCell ref="D15:D16"/>
    <mergeCell ref="A17:A21"/>
    <mergeCell ref="B17:B21"/>
    <mergeCell ref="C17:C19"/>
    <mergeCell ref="D17:D19"/>
    <mergeCell ref="C20:C21"/>
    <mergeCell ref="D20:D21"/>
    <mergeCell ref="A22:A29"/>
    <mergeCell ref="B22:B29"/>
    <mergeCell ref="C22:C23"/>
    <mergeCell ref="D22:D23"/>
    <mergeCell ref="C24:C25"/>
    <mergeCell ref="D24:D25"/>
    <mergeCell ref="C27:C29"/>
    <mergeCell ref="D27:D29"/>
    <mergeCell ref="A30:A31"/>
    <mergeCell ref="B30:B31"/>
    <mergeCell ref="A32:A33"/>
    <mergeCell ref="B32:B33"/>
    <mergeCell ref="A34:A38"/>
    <mergeCell ref="B34:B38"/>
    <mergeCell ref="C34:C36"/>
    <mergeCell ref="D34:D36"/>
    <mergeCell ref="C37:C38"/>
    <mergeCell ref="D37:D38"/>
    <mergeCell ref="A39:A46"/>
    <mergeCell ref="B39:B46"/>
    <mergeCell ref="C40:C41"/>
    <mergeCell ref="D40:D41"/>
    <mergeCell ref="C42:C43"/>
    <mergeCell ref="D42:D43"/>
    <mergeCell ref="A47:A50"/>
    <mergeCell ref="B47:B50"/>
    <mergeCell ref="C48:C50"/>
    <mergeCell ref="D48:D50"/>
    <mergeCell ref="A52:A66"/>
    <mergeCell ref="B52:B66"/>
    <mergeCell ref="C52:C54"/>
    <mergeCell ref="D52:D54"/>
    <mergeCell ref="C55:C56"/>
    <mergeCell ref="D55:D56"/>
    <mergeCell ref="C57:C58"/>
    <mergeCell ref="D57:D58"/>
    <mergeCell ref="C59:C60"/>
    <mergeCell ref="D59:D60"/>
    <mergeCell ref="C61:C62"/>
    <mergeCell ref="D61:D62"/>
    <mergeCell ref="D65:D66"/>
    <mergeCell ref="A68:A70"/>
    <mergeCell ref="B68:B70"/>
    <mergeCell ref="C69:C70"/>
    <mergeCell ref="D69:D70"/>
    <mergeCell ref="A71:A72"/>
    <mergeCell ref="B71:B72"/>
    <mergeCell ref="A76:A77"/>
    <mergeCell ref="B76:B77"/>
    <mergeCell ref="C65:C66"/>
  </mergeCells>
  <pageMargins left="0" right="0.70866141732283472" top="0" bottom="0" header="0.31496062992125984" footer="0.31496062992125984"/>
  <pageSetup paperSize="8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Organizzazione</vt:lpstr>
      <vt:lpstr>Caratteristiche</vt:lpstr>
      <vt:lpstr>Economico Patrimoniale</vt:lpstr>
      <vt:lpstr>Missione Programma</vt:lpstr>
      <vt:lpstr>Caratteristiche!Area_stampa</vt:lpstr>
      <vt:lpstr>'Economico Patrimoniale'!Area_stampa</vt:lpstr>
      <vt:lpstr>Organizzazione!Area_stampa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2026-06-15T08:32:33Z</dcterms:modified>
</cp:coreProperties>
</file>